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updateLinks="never" defaultThemeVersion="166925"/>
  <mc:AlternateContent xmlns:mc="http://schemas.openxmlformats.org/markup-compatibility/2006">
    <mc:Choice Requires="x15">
      <x15ac:absPath xmlns:x15ac="http://schemas.microsoft.com/office/spreadsheetml/2010/11/ac" url="/Users/leannevanbentem/Library/Mobile Documents/com~apple~CloudDocs/Documents/Leanne/TIL/Dispuut Verkeer/Course Planner/"/>
    </mc:Choice>
  </mc:AlternateContent>
  <xr:revisionPtr revIDLastSave="0" documentId="13_ncr:1_{8A53490E-4579-464A-A8F4-8C99A132DAFA}" xr6:coauthVersionLast="45" xr6:coauthVersionMax="45" xr10:uidLastSave="{00000000-0000-0000-0000-000000000000}"/>
  <bookViews>
    <workbookView xWindow="0" yWindow="0" windowWidth="28800" windowHeight="18000" activeTab="1" xr2:uid="{51D281D1-DEEF-481C-9B3F-26B995EAB2C7}"/>
  </bookViews>
  <sheets>
    <sheet name="Course planner" sheetId="1" r:id="rId1"/>
    <sheet name="Schedule planner" sheetId="2" r:id="rId2"/>
  </sheets>
  <externalReferences>
    <externalReference r:id="rId3"/>
    <externalReference r:id="rId4"/>
  </externalReferences>
  <definedNames>
    <definedName name="_xlnm._FilterDatabase" localSheetId="0" hidden="1">'Course planner'!$V$29:$W$33</definedName>
    <definedName name="YesNo">[1]Blad2!$A$1:$A$2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2" i="2" l="1"/>
  <c r="N23" i="2"/>
  <c r="N24" i="2"/>
  <c r="N25" i="2"/>
  <c r="N26" i="2"/>
  <c r="N21" i="2"/>
  <c r="K22" i="2"/>
  <c r="K23" i="2"/>
  <c r="K24" i="2"/>
  <c r="K25" i="2"/>
  <c r="K26" i="2"/>
  <c r="K21" i="2"/>
  <c r="H22" i="2"/>
  <c r="H23" i="2"/>
  <c r="H24" i="2"/>
  <c r="H25" i="2"/>
  <c r="H26" i="2"/>
  <c r="H21" i="2"/>
  <c r="E22" i="2"/>
  <c r="E23" i="2"/>
  <c r="E24" i="2"/>
  <c r="E25" i="2"/>
  <c r="E26" i="2"/>
  <c r="E21" i="2"/>
  <c r="N13" i="2"/>
  <c r="N14" i="2"/>
  <c r="N15" i="2"/>
  <c r="N16" i="2"/>
  <c r="N17" i="2"/>
  <c r="N12" i="2"/>
  <c r="K13" i="2"/>
  <c r="K14" i="2"/>
  <c r="K15" i="2"/>
  <c r="K16" i="2"/>
  <c r="K17" i="2"/>
  <c r="K12" i="2"/>
  <c r="H13" i="2"/>
  <c r="H14" i="2"/>
  <c r="H15" i="2"/>
  <c r="H16" i="2"/>
  <c r="H17" i="2"/>
  <c r="H12" i="2"/>
  <c r="E13" i="2"/>
  <c r="E14" i="2"/>
  <c r="E15" i="2"/>
  <c r="E16" i="2"/>
  <c r="E17" i="2"/>
  <c r="E12" i="2"/>
  <c r="E4" i="2"/>
  <c r="E5" i="2"/>
  <c r="E6" i="2"/>
  <c r="E7" i="2"/>
  <c r="E8" i="2"/>
  <c r="E3" i="2"/>
  <c r="H4" i="2"/>
  <c r="H5" i="2"/>
  <c r="H6" i="2"/>
  <c r="H7" i="2"/>
  <c r="H8" i="2"/>
  <c r="H3" i="2"/>
  <c r="N4" i="2"/>
  <c r="N5" i="2"/>
  <c r="N6" i="2"/>
  <c r="N7" i="2"/>
  <c r="N8" i="2"/>
  <c r="K5" i="2"/>
  <c r="K6" i="2"/>
  <c r="K7" i="2"/>
  <c r="K8" i="2"/>
  <c r="J6" i="2"/>
  <c r="E21" i="1" l="1"/>
  <c r="E8" i="1" l="1"/>
  <c r="E7" i="1"/>
  <c r="E6" i="1"/>
  <c r="E5" i="1"/>
  <c r="E17" i="1"/>
  <c r="E14" i="1"/>
  <c r="E15" i="1"/>
  <c r="E11" i="1"/>
  <c r="E13" i="1"/>
  <c r="J15" i="2" l="1"/>
  <c r="G15" i="2"/>
  <c r="M24" i="2"/>
  <c r="P147" i="1"/>
  <c r="P108" i="1"/>
  <c r="H28" i="1"/>
  <c r="H29" i="1" s="1"/>
  <c r="B48" i="2" l="1"/>
  <c r="M22" i="2" l="1"/>
  <c r="M23" i="2"/>
  <c r="M25" i="2"/>
  <c r="M26" i="2"/>
  <c r="M21" i="2"/>
  <c r="J22" i="2"/>
  <c r="J23" i="2"/>
  <c r="J24" i="2"/>
  <c r="J25" i="2"/>
  <c r="J26" i="2"/>
  <c r="J21" i="2"/>
  <c r="G22" i="2"/>
  <c r="G23" i="2"/>
  <c r="G24" i="2"/>
  <c r="G25" i="2"/>
  <c r="G26" i="2"/>
  <c r="G21" i="2"/>
  <c r="D22" i="2"/>
  <c r="D23" i="2"/>
  <c r="D24" i="2"/>
  <c r="D25" i="2"/>
  <c r="D26" i="2"/>
  <c r="D21" i="2"/>
  <c r="M13" i="2"/>
  <c r="M14" i="2"/>
  <c r="M15" i="2"/>
  <c r="M16" i="2"/>
  <c r="M17" i="2"/>
  <c r="M12" i="2"/>
  <c r="J13" i="2"/>
  <c r="J14" i="2"/>
  <c r="J16" i="2"/>
  <c r="J17" i="2"/>
  <c r="J12" i="2"/>
  <c r="G13" i="2"/>
  <c r="G14" i="2"/>
  <c r="G16" i="2"/>
  <c r="G17" i="2"/>
  <c r="G12" i="2"/>
  <c r="D13" i="2"/>
  <c r="D14" i="2"/>
  <c r="D15" i="2"/>
  <c r="D16" i="2"/>
  <c r="D17" i="2"/>
  <c r="D12" i="2"/>
  <c r="M4" i="2"/>
  <c r="M5" i="2"/>
  <c r="M6" i="2"/>
  <c r="M7" i="2"/>
  <c r="M8" i="2"/>
  <c r="M3" i="2"/>
  <c r="N3" i="2" s="1"/>
  <c r="J4" i="2"/>
  <c r="K4" i="2" s="1"/>
  <c r="J5" i="2"/>
  <c r="J7" i="2"/>
  <c r="J8" i="2"/>
  <c r="J3" i="2"/>
  <c r="K3" i="2" s="1"/>
  <c r="G4" i="2"/>
  <c r="G5" i="2"/>
  <c r="G6" i="2"/>
  <c r="G7" i="2"/>
  <c r="G8" i="2"/>
  <c r="G3" i="2"/>
  <c r="D4" i="2"/>
  <c r="D5" i="2"/>
  <c r="D6" i="2"/>
  <c r="D7" i="2"/>
  <c r="D8" i="2"/>
  <c r="D3" i="2"/>
  <c r="P159" i="1"/>
  <c r="P160" i="1"/>
  <c r="P161" i="1"/>
  <c r="P158" i="1"/>
  <c r="P123" i="1"/>
  <c r="P122" i="1"/>
  <c r="P113" i="1"/>
  <c r="P107" i="1"/>
  <c r="P102" i="1"/>
  <c r="O64" i="1"/>
  <c r="O57" i="1"/>
  <c r="O31" i="1"/>
  <c r="O29" i="1"/>
  <c r="H18" i="2" l="1"/>
  <c r="N18" i="2"/>
  <c r="N9" i="2"/>
  <c r="E18" i="2"/>
  <c r="K9" i="2"/>
  <c r="C32" i="2" s="1"/>
  <c r="K27" i="2"/>
  <c r="K18" i="2"/>
  <c r="F17" i="1"/>
  <c r="E9" i="2" l="1"/>
  <c r="C30" i="2" s="1"/>
  <c r="H9" i="2"/>
  <c r="C31" i="2" s="1"/>
  <c r="F14" i="1"/>
  <c r="E19" i="1"/>
  <c r="F19" i="1" s="1"/>
  <c r="F13" i="1"/>
  <c r="E12" i="1"/>
  <c r="F11" i="1"/>
  <c r="F12" i="1" l="1"/>
  <c r="E10" i="1"/>
  <c r="F10" i="1" s="1"/>
  <c r="E4" i="1"/>
  <c r="F4" i="1" l="1"/>
  <c r="X8" i="2"/>
  <c r="W8" i="2"/>
  <c r="W6" i="2"/>
  <c r="X6" i="2"/>
  <c r="X5" i="2"/>
  <c r="W5" i="2"/>
  <c r="K151" i="1" l="1"/>
  <c r="K138" i="1"/>
  <c r="K139" i="1" s="1"/>
  <c r="K113" i="1"/>
  <c r="K114" i="1" s="1"/>
  <c r="K115" i="1" s="1"/>
  <c r="K119" i="1" s="1"/>
  <c r="K100" i="1"/>
  <c r="K101" i="1" s="1"/>
  <c r="K102" i="1" s="1"/>
  <c r="K103" i="1" s="1"/>
  <c r="K104" i="1" s="1"/>
  <c r="K105" i="1" s="1"/>
  <c r="K106" i="1" s="1"/>
  <c r="K107" i="1" s="1"/>
  <c r="K108" i="1" s="1"/>
  <c r="K109" i="1" s="1"/>
  <c r="K88" i="1"/>
  <c r="K89" i="1" s="1"/>
  <c r="K90" i="1" s="1"/>
  <c r="K91" i="1" s="1"/>
  <c r="K92" i="1" s="1"/>
  <c r="K93" i="1" s="1"/>
  <c r="K94" i="1" s="1"/>
  <c r="K95" i="1" s="1"/>
  <c r="K96" i="1" s="1"/>
  <c r="K97" i="1" s="1"/>
  <c r="K70" i="1"/>
  <c r="K120" i="1" l="1"/>
  <c r="K121" i="1" s="1"/>
  <c r="K122" i="1" s="1"/>
  <c r="K123" i="1" s="1"/>
  <c r="K71" i="1"/>
  <c r="K152" i="1"/>
  <c r="K153" i="1" s="1"/>
  <c r="K154" i="1" s="1"/>
  <c r="K155" i="1" s="1"/>
  <c r="K156" i="1" s="1"/>
  <c r="K158" i="1" s="1"/>
  <c r="K159" i="1" s="1"/>
  <c r="K160" i="1" s="1"/>
  <c r="K161" i="1" s="1"/>
  <c r="W8" i="1"/>
  <c r="W26" i="1" s="1"/>
  <c r="R36" i="2" s="1"/>
  <c r="S36" i="2" s="1"/>
  <c r="W12" i="1"/>
  <c r="W30" i="1" s="1"/>
  <c r="R40" i="2" s="1"/>
  <c r="S40" i="2" s="1"/>
  <c r="W9" i="1"/>
  <c r="W27" i="1" s="1"/>
  <c r="R37" i="2" s="1"/>
  <c r="S37" i="2" s="1"/>
  <c r="W13" i="1"/>
  <c r="W31" i="1" s="1"/>
  <c r="R41" i="2" s="1"/>
  <c r="S41" i="2" s="1"/>
  <c r="W6" i="1"/>
  <c r="W24" i="1" s="1"/>
  <c r="R34" i="2" s="1"/>
  <c r="S34" i="2" s="1"/>
  <c r="W10" i="1"/>
  <c r="W28" i="1" s="1"/>
  <c r="R38" i="2" s="1"/>
  <c r="S38" i="2" s="1"/>
  <c r="W14" i="1"/>
  <c r="W32" i="1" s="1"/>
  <c r="R42" i="2" s="1"/>
  <c r="S42" i="2" s="1"/>
  <c r="W7" i="1"/>
  <c r="W25" i="1" s="1"/>
  <c r="R35" i="2" s="1"/>
  <c r="S35" i="2" s="1"/>
  <c r="W11" i="1"/>
  <c r="W29" i="1" s="1"/>
  <c r="R39" i="2" s="1"/>
  <c r="S39" i="2" s="1"/>
  <c r="V12" i="1"/>
  <c r="V30" i="1" s="1"/>
  <c r="W28" i="2" s="1"/>
  <c r="X28" i="2" s="1"/>
  <c r="V8" i="1"/>
  <c r="V26" i="1" s="1"/>
  <c r="W24" i="2" s="1"/>
  <c r="X24" i="2" s="1"/>
  <c r="V9" i="1"/>
  <c r="V27" i="1" s="1"/>
  <c r="W25" i="2" s="1"/>
  <c r="X25" i="2" s="1"/>
  <c r="V13" i="1"/>
  <c r="V31" i="1" s="1"/>
  <c r="W29" i="2" s="1"/>
  <c r="X29" i="2" s="1"/>
  <c r="V6" i="1"/>
  <c r="V24" i="1" s="1"/>
  <c r="W22" i="2" s="1"/>
  <c r="X22" i="2" s="1"/>
  <c r="V10" i="1"/>
  <c r="V28" i="1" s="1"/>
  <c r="W26" i="2" s="1"/>
  <c r="X26" i="2" s="1"/>
  <c r="V14" i="1"/>
  <c r="V32" i="1" s="1"/>
  <c r="W30" i="2" s="1"/>
  <c r="X30" i="2" s="1"/>
  <c r="V7" i="1"/>
  <c r="V25" i="1" s="1"/>
  <c r="W23" i="2" s="1"/>
  <c r="X23" i="2" s="1"/>
  <c r="V11" i="1"/>
  <c r="V29" i="1" s="1"/>
  <c r="W27" i="2" s="1"/>
  <c r="X27" i="2" s="1"/>
  <c r="R12" i="2"/>
  <c r="S12" i="2"/>
  <c r="T12" i="2"/>
  <c r="U12" i="2"/>
  <c r="R13" i="2"/>
  <c r="S13" i="2"/>
  <c r="T13" i="2"/>
  <c r="U13" i="2"/>
  <c r="R14" i="2"/>
  <c r="S14" i="2"/>
  <c r="T14" i="2"/>
  <c r="U14" i="2"/>
  <c r="R15" i="2"/>
  <c r="S15" i="2"/>
  <c r="T15" i="2"/>
  <c r="U15" i="2"/>
  <c r="R16" i="2"/>
  <c r="S16" i="2"/>
  <c r="T16" i="2"/>
  <c r="U16" i="2"/>
  <c r="R17" i="2"/>
  <c r="S17" i="2"/>
  <c r="T17" i="2"/>
  <c r="U17" i="2"/>
  <c r="S11" i="2"/>
  <c r="T11" i="2"/>
  <c r="U11" i="2"/>
  <c r="R11" i="2"/>
  <c r="U6" i="2"/>
  <c r="U7" i="2"/>
  <c r="U8" i="2"/>
  <c r="T6" i="2"/>
  <c r="T7" i="2"/>
  <c r="T8" i="2"/>
  <c r="S6" i="2"/>
  <c r="S7" i="2"/>
  <c r="S8" i="2"/>
  <c r="K124" i="1" l="1"/>
  <c r="K127" i="1" s="1"/>
  <c r="K128" i="1" s="1"/>
  <c r="K129" i="1" s="1"/>
  <c r="K130" i="1" s="1"/>
  <c r="K131" i="1" s="1"/>
  <c r="K132" i="1" s="1"/>
  <c r="K133" i="1" s="1"/>
  <c r="K134" i="1" s="1"/>
  <c r="K135" i="1" s="1"/>
  <c r="Z5" i="1"/>
  <c r="Z23" i="1" s="1"/>
  <c r="R46" i="2" s="1"/>
  <c r="S46" i="2" s="1"/>
  <c r="Z6" i="1"/>
  <c r="Z24" i="1" s="1"/>
  <c r="R47" i="2" s="1"/>
  <c r="S47" i="2" s="1"/>
  <c r="Z8" i="1"/>
  <c r="Z26" i="1" s="1"/>
  <c r="R49" i="2" s="1"/>
  <c r="S49" i="2" s="1"/>
  <c r="Z10" i="1"/>
  <c r="Z28" i="1" s="1"/>
  <c r="R51" i="2" s="1"/>
  <c r="S51" i="2" s="1"/>
  <c r="Z12" i="1"/>
  <c r="Z30" i="1" s="1"/>
  <c r="R53" i="2" s="1"/>
  <c r="S53" i="2" s="1"/>
  <c r="Z7" i="1"/>
  <c r="Z25" i="1" s="1"/>
  <c r="R48" i="2" s="1"/>
  <c r="S48" i="2" s="1"/>
  <c r="Z13" i="1"/>
  <c r="Z31" i="1" s="1"/>
  <c r="R54" i="2" s="1"/>
  <c r="S54" i="2" s="1"/>
  <c r="Z11" i="1"/>
  <c r="Z29" i="1" s="1"/>
  <c r="R52" i="2" s="1"/>
  <c r="S52" i="2" s="1"/>
  <c r="Z9" i="1"/>
  <c r="Z27" i="1" s="1"/>
  <c r="R50" i="2" s="1"/>
  <c r="S50" i="2" s="1"/>
  <c r="Z14" i="1"/>
  <c r="Z32" i="1" s="1"/>
  <c r="R55" i="2" s="1"/>
  <c r="S55" i="2" s="1"/>
  <c r="I28" i="1"/>
  <c r="X11" i="1" l="1"/>
  <c r="E2" i="1"/>
  <c r="E23" i="1" s="1"/>
  <c r="H30" i="1"/>
  <c r="H31" i="1" s="1"/>
  <c r="H35" i="1" s="1"/>
  <c r="H36" i="1" s="1"/>
  <c r="X14" i="1" l="1"/>
  <c r="X32" i="1" s="1"/>
  <c r="W42" i="2" s="1"/>
  <c r="X42" i="2" s="1"/>
  <c r="X12" i="1"/>
  <c r="X30" i="1" s="1"/>
  <c r="W40" i="2" s="1"/>
  <c r="X40" i="2" s="1"/>
  <c r="X9" i="1"/>
  <c r="X27" i="1" s="1"/>
  <c r="W37" i="2" s="1"/>
  <c r="X37" i="2" s="1"/>
  <c r="X13" i="1"/>
  <c r="X31" i="1" s="1"/>
  <c r="W41" i="2" s="1"/>
  <c r="X41" i="2" s="1"/>
  <c r="X7" i="1"/>
  <c r="X25" i="1" s="1"/>
  <c r="W35" i="2" s="1"/>
  <c r="X35" i="2" s="1"/>
  <c r="X5" i="1"/>
  <c r="X23" i="1" s="1"/>
  <c r="W33" i="2" s="1"/>
  <c r="X33" i="2" s="1"/>
  <c r="X8" i="1"/>
  <c r="X26" i="1" s="1"/>
  <c r="W36" i="2" s="1"/>
  <c r="X36" i="2" s="1"/>
  <c r="X10" i="1"/>
  <c r="X28" i="1" s="1"/>
  <c r="W38" i="2" s="1"/>
  <c r="X38" i="2" s="1"/>
  <c r="X6" i="1"/>
  <c r="X24" i="1" s="1"/>
  <c r="W34" i="2" s="1"/>
  <c r="X34" i="2" s="1"/>
  <c r="F2" i="1"/>
  <c r="F23" i="1" s="1"/>
  <c r="Y5" i="1"/>
  <c r="Y23" i="1" s="1"/>
  <c r="W11" i="2" s="1"/>
  <c r="Y7" i="1"/>
  <c r="Y25" i="1" s="1"/>
  <c r="W13" i="2" s="1"/>
  <c r="X29" i="1"/>
  <c r="W39" i="2" s="1"/>
  <c r="X39" i="2" s="1"/>
  <c r="Y6" i="1"/>
  <c r="Y24" i="1" s="1"/>
  <c r="W12" i="2" s="1"/>
  <c r="E27" i="2" l="1"/>
  <c r="C38" i="2" s="1"/>
  <c r="C40" i="2" l="1"/>
  <c r="N27" i="2"/>
  <c r="C41" i="2" s="1"/>
  <c r="H27" i="2"/>
  <c r="C39" i="2" s="1"/>
  <c r="U5" i="2" l="1"/>
  <c r="R6" i="2"/>
  <c r="R7" i="2"/>
  <c r="R8" i="2"/>
  <c r="S5" i="2"/>
  <c r="T5" i="2"/>
  <c r="R5" i="2"/>
  <c r="C34" i="2" l="1"/>
  <c r="C35" i="2"/>
  <c r="C36" i="2"/>
  <c r="C37" i="2"/>
  <c r="K72" i="1" l="1"/>
  <c r="K73" i="1" l="1"/>
  <c r="K74" i="1" s="1"/>
  <c r="K75" i="1" s="1"/>
  <c r="K76" i="1" s="1"/>
  <c r="K77" i="1" s="1"/>
  <c r="K78" i="1" s="1"/>
  <c r="K79" i="1" s="1"/>
  <c r="K80" i="1" s="1"/>
  <c r="K81" i="1" s="1"/>
  <c r="K82" i="1" s="1"/>
  <c r="K83" i="1" s="1"/>
  <c r="K84" i="1" s="1"/>
  <c r="K85" i="1" s="1"/>
  <c r="J28" i="1"/>
  <c r="G28" i="1"/>
  <c r="G29" i="1" s="1"/>
  <c r="G30" i="1" s="1"/>
  <c r="G31" i="1" s="1"/>
  <c r="U5" i="1" l="1"/>
  <c r="U7" i="1"/>
  <c r="U25" i="1" s="1"/>
  <c r="R23" i="2" s="1"/>
  <c r="S23" i="2" s="1"/>
  <c r="U8" i="1"/>
  <c r="U26" i="1" s="1"/>
  <c r="R24" i="2" s="1"/>
  <c r="S24" i="2" s="1"/>
  <c r="U11" i="1"/>
  <c r="U29" i="1" s="1"/>
  <c r="R27" i="2" s="1"/>
  <c r="S27" i="2" s="1"/>
  <c r="U12" i="1"/>
  <c r="U30" i="1" s="1"/>
  <c r="R28" i="2" s="1"/>
  <c r="S28" i="2" s="1"/>
  <c r="U23" i="1"/>
  <c r="R21" i="2" s="1"/>
  <c r="S21" i="2" s="1"/>
  <c r="U6" i="1"/>
  <c r="U24" i="1" s="1"/>
  <c r="R22" i="2" s="1"/>
  <c r="S22" i="2" s="1"/>
  <c r="U9" i="1"/>
  <c r="U27" i="1" s="1"/>
  <c r="R25" i="2" s="1"/>
  <c r="S25" i="2" s="1"/>
  <c r="U14" i="1"/>
  <c r="U32" i="1" s="1"/>
  <c r="R30" i="2" s="1"/>
  <c r="S30" i="2" s="1"/>
  <c r="U10" i="1"/>
  <c r="U28" i="1" s="1"/>
  <c r="R26" i="2" s="1"/>
  <c r="S26" i="2" s="1"/>
  <c r="U13" i="1"/>
  <c r="U31" i="1" s="1"/>
  <c r="R29" i="2" s="1"/>
  <c r="S29" i="2" s="1"/>
  <c r="V5" i="1"/>
  <c r="V23" i="1" s="1"/>
  <c r="W21" i="2" s="1"/>
  <c r="X21" i="2" s="1"/>
  <c r="I31" i="2"/>
  <c r="C33" i="2"/>
  <c r="C42" i="2" s="1"/>
  <c r="I29" i="1"/>
  <c r="I30" i="1" s="1"/>
  <c r="I31" i="1" s="1"/>
  <c r="J29" i="1"/>
  <c r="I35" i="1" l="1"/>
  <c r="I36" i="1" s="1"/>
  <c r="I37" i="1" s="1"/>
  <c r="I38" i="1" s="1"/>
  <c r="I39" i="1" s="1"/>
  <c r="I40" i="1" s="1"/>
  <c r="I41" i="1" s="1"/>
  <c r="I44" i="1" s="1"/>
  <c r="I45" i="1" s="1"/>
  <c r="W5" i="1"/>
  <c r="W23" i="1" s="1"/>
  <c r="R33" i="2" s="1"/>
  <c r="S33" i="2" s="1"/>
  <c r="J30" i="1"/>
  <c r="J31" i="1" s="1"/>
  <c r="J35" i="1" l="1"/>
  <c r="J36" i="1" s="1"/>
  <c r="J37" i="1" s="1"/>
  <c r="J38" i="1" s="1"/>
  <c r="J39" i="1" s="1"/>
  <c r="J40" i="1" s="1"/>
  <c r="J41" i="1" s="1"/>
  <c r="J44" i="1" s="1"/>
  <c r="G35" i="1"/>
  <c r="G36" i="1" s="1"/>
  <c r="G37" i="1" s="1"/>
  <c r="G38" i="1" s="1"/>
  <c r="G39" i="1" s="1"/>
  <c r="G40" i="1" s="1"/>
  <c r="G41" i="1" s="1"/>
  <c r="H37" i="1"/>
  <c r="H38" i="1" s="1"/>
  <c r="H39" i="1" s="1"/>
  <c r="H40" i="1" s="1"/>
  <c r="H41" i="1" s="1"/>
  <c r="H44" i="1" s="1"/>
  <c r="H45" i="1" s="1"/>
  <c r="G44" i="1" l="1"/>
  <c r="G45" i="1" s="1"/>
  <c r="G46" i="1" s="1"/>
  <c r="G47" i="1" s="1"/>
  <c r="G48" i="1" s="1"/>
  <c r="G49" i="1" s="1"/>
  <c r="G53" i="1" s="1"/>
  <c r="G54" i="1" s="1"/>
  <c r="G55" i="1" s="1"/>
  <c r="G56" i="1" s="1"/>
  <c r="G57" i="1" s="1"/>
  <c r="G58" i="1" s="1"/>
  <c r="G61" i="1" s="1"/>
  <c r="H46" i="1"/>
  <c r="H47" i="1" s="1"/>
  <c r="H48" i="1" s="1"/>
  <c r="H49" i="1" s="1"/>
  <c r="H53" i="1" s="1"/>
  <c r="J45" i="1"/>
  <c r="J46" i="1" s="1"/>
  <c r="J47" i="1" s="1"/>
  <c r="J48" i="1" s="1"/>
  <c r="J49" i="1" s="1"/>
  <c r="J53" i="1" s="1"/>
  <c r="I46" i="1"/>
  <c r="I47" i="1" s="1"/>
  <c r="I48" i="1" s="1"/>
  <c r="I49" i="1" s="1"/>
  <c r="I53" i="1" s="1"/>
  <c r="G62" i="1" l="1"/>
  <c r="G63" i="1" s="1"/>
  <c r="G64" i="1" s="1"/>
  <c r="G65" i="1" s="1"/>
  <c r="G66" i="1" s="1"/>
  <c r="J54" i="1"/>
  <c r="J55" i="1" s="1"/>
  <c r="J56" i="1" s="1"/>
  <c r="J57" i="1" s="1"/>
  <c r="J58" i="1" s="1"/>
  <c r="J61" i="1" s="1"/>
  <c r="J62" i="1" s="1"/>
  <c r="J63" i="1" s="1"/>
  <c r="J64" i="1" s="1"/>
  <c r="J65" i="1" s="1"/>
  <c r="J66" i="1" s="1"/>
  <c r="J70" i="1" s="1"/>
  <c r="J71" i="1" s="1"/>
  <c r="J72" i="1" s="1"/>
  <c r="J73" i="1" s="1"/>
  <c r="J74" i="1" s="1"/>
  <c r="J75" i="1" s="1"/>
  <c r="J76" i="1" s="1"/>
  <c r="J77" i="1" s="1"/>
  <c r="J78" i="1" s="1"/>
  <c r="J79" i="1" s="1"/>
  <c r="J80" i="1" s="1"/>
  <c r="J81" i="1" s="1"/>
  <c r="J82" i="1" s="1"/>
  <c r="J83" i="1" s="1"/>
  <c r="J84" i="1" s="1"/>
  <c r="J85" i="1" s="1"/>
  <c r="J88" i="1" s="1"/>
  <c r="J89" i="1" s="1"/>
  <c r="J90" i="1" s="1"/>
  <c r="J91" i="1" s="1"/>
  <c r="J92" i="1" s="1"/>
  <c r="J93" i="1" s="1"/>
  <c r="J94" i="1" s="1"/>
  <c r="J95" i="1" s="1"/>
  <c r="J96" i="1" s="1"/>
  <c r="J97" i="1" s="1"/>
  <c r="J100" i="1" s="1"/>
  <c r="J101" i="1" s="1"/>
  <c r="H54" i="1"/>
  <c r="H55" i="1" s="1"/>
  <c r="H56" i="1" s="1"/>
  <c r="H57" i="1" s="1"/>
  <c r="H58" i="1" s="1"/>
  <c r="H61" i="1" s="1"/>
  <c r="I54" i="1"/>
  <c r="I55" i="1" s="1"/>
  <c r="I56" i="1" s="1"/>
  <c r="I57" i="1" s="1"/>
  <c r="I58" i="1" s="1"/>
  <c r="I61" i="1" s="1"/>
  <c r="I62" i="1" s="1"/>
  <c r="I63" i="1" s="1"/>
  <c r="I64" i="1" s="1"/>
  <c r="I65" i="1" s="1"/>
  <c r="I66" i="1" s="1"/>
  <c r="I70" i="1" s="1"/>
  <c r="I71" i="1" s="1"/>
  <c r="I72" i="1" s="1"/>
  <c r="I73" i="1" s="1"/>
  <c r="I74" i="1" s="1"/>
  <c r="I75" i="1" s="1"/>
  <c r="I76" i="1" s="1"/>
  <c r="I77" i="1" s="1"/>
  <c r="I78" i="1" s="1"/>
  <c r="I79" i="1" s="1"/>
  <c r="I80" i="1" s="1"/>
  <c r="I81" i="1" s="1"/>
  <c r="I82" i="1" s="1"/>
  <c r="I83" i="1" s="1"/>
  <c r="I84" i="1" s="1"/>
  <c r="I85" i="1" s="1"/>
  <c r="I88" i="1" s="1"/>
  <c r="I89" i="1" s="1"/>
  <c r="I90" i="1" s="1"/>
  <c r="I91" i="1" s="1"/>
  <c r="I92" i="1" s="1"/>
  <c r="I93" i="1" s="1"/>
  <c r="I94" i="1" s="1"/>
  <c r="I95" i="1" s="1"/>
  <c r="I96" i="1" s="1"/>
  <c r="I97" i="1" s="1"/>
  <c r="I100" i="1" s="1"/>
  <c r="I101" i="1" s="1"/>
  <c r="G70" i="1" l="1"/>
  <c r="G71" i="1" s="1"/>
  <c r="G72" i="1" s="1"/>
  <c r="G73" i="1" s="1"/>
  <c r="G74" i="1" s="1"/>
  <c r="G75" i="1" s="1"/>
  <c r="G76" i="1" s="1"/>
  <c r="G77" i="1" s="1"/>
  <c r="G78" i="1" s="1"/>
  <c r="G79" i="1" s="1"/>
  <c r="G80" i="1" s="1"/>
  <c r="G81" i="1" s="1"/>
  <c r="G82" i="1" s="1"/>
  <c r="G83" i="1" s="1"/>
  <c r="G84" i="1" s="1"/>
  <c r="G85" i="1" s="1"/>
  <c r="G88" i="1" s="1"/>
  <c r="G89" i="1" s="1"/>
  <c r="G90" i="1" s="1"/>
  <c r="G91" i="1" s="1"/>
  <c r="G92" i="1" s="1"/>
  <c r="G93" i="1" s="1"/>
  <c r="G94" i="1" s="1"/>
  <c r="G95" i="1" s="1"/>
  <c r="G96" i="1" s="1"/>
  <c r="G97" i="1" s="1"/>
  <c r="G100" i="1" s="1"/>
  <c r="G101" i="1" s="1"/>
  <c r="G102" i="1" s="1"/>
  <c r="G103" i="1" s="1"/>
  <c r="G104" i="1" s="1"/>
  <c r="G105" i="1" s="1"/>
  <c r="G106" i="1" s="1"/>
  <c r="G107" i="1" s="1"/>
  <c r="G108" i="1" s="1"/>
  <c r="G109" i="1" s="1"/>
  <c r="I102" i="1"/>
  <c r="I103" i="1" s="1"/>
  <c r="I104" i="1" s="1"/>
  <c r="I105" i="1" s="1"/>
  <c r="I106" i="1" s="1"/>
  <c r="J102" i="1"/>
  <c r="J103" i="1" s="1"/>
  <c r="J104" i="1" s="1"/>
  <c r="J105" i="1" s="1"/>
  <c r="J106" i="1" s="1"/>
  <c r="I107" i="1" l="1"/>
  <c r="I108" i="1" s="1"/>
  <c r="I109" i="1" s="1"/>
  <c r="I113" i="1" s="1"/>
  <c r="I114" i="1" s="1"/>
  <c r="I115" i="1" s="1"/>
  <c r="J107" i="1"/>
  <c r="J108" i="1" s="1"/>
  <c r="J109" i="1" s="1"/>
  <c r="J113" i="1" s="1"/>
  <c r="J114" i="1" s="1"/>
  <c r="J115" i="1" s="1"/>
  <c r="J119" i="1" s="1"/>
  <c r="J120" i="1" s="1"/>
  <c r="J121" i="1" s="1"/>
  <c r="J122" i="1" s="1"/>
  <c r="J123" i="1" s="1"/>
  <c r="J124" i="1" s="1"/>
  <c r="J127" i="1" s="1"/>
  <c r="J128" i="1" s="1"/>
  <c r="J129" i="1" s="1"/>
  <c r="J130" i="1" s="1"/>
  <c r="J131" i="1" s="1"/>
  <c r="J132" i="1" s="1"/>
  <c r="J133" i="1" s="1"/>
  <c r="J134" i="1" s="1"/>
  <c r="J135" i="1" s="1"/>
  <c r="G113" i="1"/>
  <c r="G114" i="1" s="1"/>
  <c r="G115" i="1" s="1"/>
  <c r="H62" i="1"/>
  <c r="I119" i="1" l="1"/>
  <c r="I120" i="1" s="1"/>
  <c r="I121" i="1" s="1"/>
  <c r="I122" i="1" s="1"/>
  <c r="I123" i="1" s="1"/>
  <c r="G119" i="1"/>
  <c r="G120" i="1" s="1"/>
  <c r="G121" i="1" s="1"/>
  <c r="G122" i="1" s="1"/>
  <c r="G123" i="1" s="1"/>
  <c r="G124" i="1" s="1"/>
  <c r="G127" i="1" s="1"/>
  <c r="G128" i="1" s="1"/>
  <c r="G129" i="1" s="1"/>
  <c r="G130" i="1" s="1"/>
  <c r="G131" i="1" s="1"/>
  <c r="G132" i="1" s="1"/>
  <c r="G133" i="1" s="1"/>
  <c r="G134" i="1" s="1"/>
  <c r="G135" i="1" s="1"/>
  <c r="J138" i="1"/>
  <c r="J139" i="1" s="1"/>
  <c r="H63" i="1"/>
  <c r="J143" i="1" l="1"/>
  <c r="J144" i="1" s="1"/>
  <c r="G138" i="1"/>
  <c r="G139" i="1" s="1"/>
  <c r="G143" i="1" s="1"/>
  <c r="I124" i="1"/>
  <c r="H64" i="1"/>
  <c r="J147" i="1" l="1"/>
  <c r="J151" i="1" s="1"/>
  <c r="J152" i="1" s="1"/>
  <c r="J153" i="1" s="1"/>
  <c r="J154" i="1" s="1"/>
  <c r="J155" i="1" s="1"/>
  <c r="J156" i="1" s="1"/>
  <c r="J158" i="1" s="1"/>
  <c r="J159" i="1" s="1"/>
  <c r="J160" i="1" s="1"/>
  <c r="J161" i="1" s="1"/>
  <c r="T19" i="1" s="1"/>
  <c r="T36" i="1" s="1"/>
  <c r="G144" i="1"/>
  <c r="G147" i="1" s="1"/>
  <c r="G151" i="1" s="1"/>
  <c r="I127" i="1"/>
  <c r="H65" i="1"/>
  <c r="T16" i="1" l="1"/>
  <c r="T33" i="1" s="1"/>
  <c r="T18" i="1"/>
  <c r="T35" i="1" s="1"/>
  <c r="T12" i="1"/>
  <c r="T30" i="1" s="1"/>
  <c r="T11" i="1"/>
  <c r="T29" i="1" s="1"/>
  <c r="T7" i="1"/>
  <c r="T25" i="1" s="1"/>
  <c r="T10" i="1"/>
  <c r="T28" i="1" s="1"/>
  <c r="T14" i="1"/>
  <c r="T32" i="1" s="1"/>
  <c r="T5" i="1"/>
  <c r="T23" i="1" s="1"/>
  <c r="T20" i="1"/>
  <c r="T37" i="1" s="1"/>
  <c r="T6" i="1"/>
  <c r="T24" i="1" s="1"/>
  <c r="T17" i="1"/>
  <c r="T34" i="1" s="1"/>
  <c r="T9" i="1"/>
  <c r="T27" i="1" s="1"/>
  <c r="T8" i="1"/>
  <c r="T26" i="1" s="1"/>
  <c r="T13" i="1"/>
  <c r="T31" i="1" s="1"/>
  <c r="E64" i="2"/>
  <c r="H44" i="2"/>
  <c r="H66" i="1"/>
  <c r="I128" i="1"/>
  <c r="E51" i="2" l="1"/>
  <c r="H31" i="2"/>
  <c r="H40" i="2"/>
  <c r="E60" i="2"/>
  <c r="H39" i="2"/>
  <c r="E59" i="2"/>
  <c r="E56" i="2"/>
  <c r="H36" i="2"/>
  <c r="H34" i="2"/>
  <c r="E54" i="2"/>
  <c r="H33" i="2"/>
  <c r="E53" i="2"/>
  <c r="E57" i="2"/>
  <c r="H37" i="2"/>
  <c r="H35" i="2"/>
  <c r="E55" i="2"/>
  <c r="H38" i="2"/>
  <c r="E58" i="2"/>
  <c r="E52" i="2"/>
  <c r="H32" i="2"/>
  <c r="H43" i="2"/>
  <c r="E63" i="2"/>
  <c r="E62" i="2"/>
  <c r="H42" i="2"/>
  <c r="E65" i="2"/>
  <c r="H45" i="2"/>
  <c r="E61" i="2"/>
  <c r="H41" i="2"/>
  <c r="H70" i="1"/>
  <c r="H71" i="1" s="1"/>
  <c r="H72" i="1" s="1"/>
  <c r="H73" i="1" s="1"/>
  <c r="H74" i="1" s="1"/>
  <c r="H75" i="1" s="1"/>
  <c r="H76" i="1" s="1"/>
  <c r="H77" i="1" s="1"/>
  <c r="H78" i="1" s="1"/>
  <c r="H79" i="1" s="1"/>
  <c r="H80" i="1" s="1"/>
  <c r="H81" i="1" s="1"/>
  <c r="H82" i="1" s="1"/>
  <c r="H83" i="1" s="1"/>
  <c r="H84" i="1" s="1"/>
  <c r="H85" i="1" s="1"/>
  <c r="H88" i="1" s="1"/>
  <c r="H89" i="1" s="1"/>
  <c r="H90" i="1" s="1"/>
  <c r="H91" i="1" s="1"/>
  <c r="H92" i="1" s="1"/>
  <c r="H93" i="1" s="1"/>
  <c r="H94" i="1" s="1"/>
  <c r="H95" i="1" s="1"/>
  <c r="H96" i="1" s="1"/>
  <c r="H97" i="1" s="1"/>
  <c r="H100" i="1" s="1"/>
  <c r="H101" i="1" s="1"/>
  <c r="H102" i="1" s="1"/>
  <c r="H103" i="1" s="1"/>
  <c r="H104" i="1" s="1"/>
  <c r="H105" i="1" s="1"/>
  <c r="H106" i="1" s="1"/>
  <c r="H107" i="1" s="1"/>
  <c r="H108" i="1" s="1"/>
  <c r="H109" i="1" s="1"/>
  <c r="I129" i="1"/>
  <c r="H113" i="1" l="1"/>
  <c r="H114" i="1" s="1"/>
  <c r="H115" i="1" s="1"/>
  <c r="G152" i="1"/>
  <c r="I130" i="1"/>
  <c r="H119" i="1" l="1"/>
  <c r="H120" i="1" s="1"/>
  <c r="H121" i="1" s="1"/>
  <c r="H122" i="1" s="1"/>
  <c r="H123" i="1" s="1"/>
  <c r="H124" i="1" s="1"/>
  <c r="H127" i="1" s="1"/>
  <c r="H128" i="1" s="1"/>
  <c r="H129" i="1" s="1"/>
  <c r="H130" i="1" s="1"/>
  <c r="H131" i="1" s="1"/>
  <c r="H132" i="1" s="1"/>
  <c r="H133" i="1" s="1"/>
  <c r="H134" i="1" s="1"/>
  <c r="G153" i="1"/>
  <c r="I131" i="1"/>
  <c r="H135" i="1" l="1"/>
  <c r="H138" i="1" s="1"/>
  <c r="H139" i="1" s="1"/>
  <c r="G154" i="1"/>
  <c r="I132" i="1"/>
  <c r="H143" i="1" l="1"/>
  <c r="G155" i="1"/>
  <c r="I133" i="1"/>
  <c r="I134" i="1" s="1"/>
  <c r="H144" i="1" l="1"/>
  <c r="H147" i="1" s="1"/>
  <c r="H151" i="1" s="1"/>
  <c r="H152" i="1" s="1"/>
  <c r="H153" i="1" s="1"/>
  <c r="H154" i="1" s="1"/>
  <c r="H155" i="1" s="1"/>
  <c r="H156" i="1" s="1"/>
  <c r="H158" i="1" s="1"/>
  <c r="H159" i="1" s="1"/>
  <c r="H160" i="1" s="1"/>
  <c r="H161" i="1" s="1"/>
  <c r="G156" i="1"/>
  <c r="R9" i="1" l="1"/>
  <c r="R27" i="1" s="1"/>
  <c r="R19" i="1"/>
  <c r="R36" i="1" s="1"/>
  <c r="R11" i="1"/>
  <c r="R29" i="1" s="1"/>
  <c r="R12" i="1"/>
  <c r="R30" i="1" s="1"/>
  <c r="R7" i="1"/>
  <c r="R25" i="1" s="1"/>
  <c r="R8" i="1"/>
  <c r="R26" i="1" s="1"/>
  <c r="R5" i="1"/>
  <c r="R23" i="1" s="1"/>
  <c r="R18" i="1"/>
  <c r="R35" i="1" s="1"/>
  <c r="R10" i="1"/>
  <c r="R28" i="1" s="1"/>
  <c r="R20" i="1"/>
  <c r="R37" i="1" s="1"/>
  <c r="R6" i="1"/>
  <c r="R24" i="1" s="1"/>
  <c r="R16" i="1"/>
  <c r="R33" i="1" s="1"/>
  <c r="R13" i="1"/>
  <c r="R31" i="1" s="1"/>
  <c r="R14" i="1"/>
  <c r="R32" i="1" s="1"/>
  <c r="R17" i="1"/>
  <c r="R34" i="1" s="1"/>
  <c r="G158" i="1"/>
  <c r="I135" i="1"/>
  <c r="C63" i="2" l="1"/>
  <c r="F43" i="2"/>
  <c r="C62" i="2"/>
  <c r="F42" i="2"/>
  <c r="C51" i="2"/>
  <c r="F31" i="2"/>
  <c r="F40" i="2"/>
  <c r="C60" i="2"/>
  <c r="F34" i="2"/>
  <c r="C54" i="2"/>
  <c r="C59" i="2"/>
  <c r="F39" i="2"/>
  <c r="F33" i="2"/>
  <c r="C53" i="2"/>
  <c r="F41" i="2"/>
  <c r="C61" i="2"/>
  <c r="C58" i="2"/>
  <c r="F38" i="2"/>
  <c r="C52" i="2"/>
  <c r="F32" i="2"/>
  <c r="F37" i="2"/>
  <c r="C57" i="2"/>
  <c r="C65" i="2"/>
  <c r="F45" i="2"/>
  <c r="F44" i="2"/>
  <c r="C64" i="2"/>
  <c r="C56" i="2"/>
  <c r="F36" i="2"/>
  <c r="C55" i="2"/>
  <c r="F35" i="2"/>
  <c r="G159" i="1"/>
  <c r="I138" i="1"/>
  <c r="G160" i="1" l="1"/>
  <c r="I139" i="1"/>
  <c r="I143" i="1" s="1"/>
  <c r="G161" i="1" l="1"/>
  <c r="Q10" i="1"/>
  <c r="Q28" i="1" s="1"/>
  <c r="Q8" i="1" l="1"/>
  <c r="Q26" i="1" s="1"/>
  <c r="Q16" i="1"/>
  <c r="Q33" i="1" s="1"/>
  <c r="E41" i="2" s="1"/>
  <c r="Q17" i="1"/>
  <c r="Q34" i="1" s="1"/>
  <c r="B62" i="2" s="1"/>
  <c r="Q5" i="1"/>
  <c r="Q23" i="1" s="1"/>
  <c r="E31" i="2" s="1"/>
  <c r="Q12" i="1"/>
  <c r="Q30" i="1" s="1"/>
  <c r="B58" i="2" s="1"/>
  <c r="Q11" i="1"/>
  <c r="Q29" i="1" s="1"/>
  <c r="E37" i="2" s="1"/>
  <c r="Q19" i="1"/>
  <c r="Q36" i="1" s="1"/>
  <c r="B64" i="2" s="1"/>
  <c r="Q7" i="1"/>
  <c r="Q25" i="1" s="1"/>
  <c r="E33" i="2" s="1"/>
  <c r="Q18" i="1"/>
  <c r="Q35" i="1" s="1"/>
  <c r="B63" i="2" s="1"/>
  <c r="B56" i="2"/>
  <c r="E36" i="2"/>
  <c r="Q6" i="1"/>
  <c r="Q24" i="1" s="1"/>
  <c r="Q13" i="1"/>
  <c r="Q31" i="1" s="1"/>
  <c r="Q9" i="1"/>
  <c r="Q27" i="1" s="1"/>
  <c r="Q14" i="1"/>
  <c r="Q32" i="1" s="1"/>
  <c r="Q20" i="1"/>
  <c r="Q37" i="1" s="1"/>
  <c r="E34" i="2" l="1"/>
  <c r="B54" i="2"/>
  <c r="B61" i="2"/>
  <c r="E42" i="2"/>
  <c r="B51" i="2"/>
  <c r="E38" i="2"/>
  <c r="B57" i="2"/>
  <c r="B53" i="2"/>
  <c r="E43" i="2"/>
  <c r="E44" i="2"/>
  <c r="B55" i="2"/>
  <c r="E35" i="2"/>
  <c r="B59" i="2"/>
  <c r="E39" i="2"/>
  <c r="E40" i="2"/>
  <c r="B60" i="2"/>
  <c r="E45" i="2"/>
  <c r="B65" i="2"/>
  <c r="E32" i="2"/>
  <c r="B52" i="2"/>
  <c r="I144" i="1"/>
  <c r="I147" i="1" l="1"/>
  <c r="I151" i="1" l="1"/>
  <c r="I152" i="1" l="1"/>
  <c r="I153" i="1" l="1"/>
  <c r="I154" i="1" l="1"/>
  <c r="I155" i="1" l="1"/>
  <c r="I156" i="1" l="1"/>
  <c r="I158" i="1" l="1"/>
  <c r="I159" i="1" l="1"/>
  <c r="I160" i="1" l="1"/>
  <c r="I161" i="1" l="1"/>
  <c r="S20" i="1" s="1"/>
  <c r="S37" i="1" s="1"/>
  <c r="S9" i="1" l="1"/>
  <c r="S27" i="1" s="1"/>
  <c r="S8" i="1"/>
  <c r="S26" i="1" s="1"/>
  <c r="D54" i="2" s="1"/>
  <c r="S5" i="1"/>
  <c r="S23" i="1" s="1"/>
  <c r="G31" i="2" s="1"/>
  <c r="S19" i="1"/>
  <c r="S36" i="1" s="1"/>
  <c r="D64" i="2" s="1"/>
  <c r="S16" i="1"/>
  <c r="S33" i="1" s="1"/>
  <c r="D61" i="2" s="1"/>
  <c r="S10" i="1"/>
  <c r="S28" i="1" s="1"/>
  <c r="D56" i="2" s="1"/>
  <c r="S14" i="1"/>
  <c r="S32" i="1" s="1"/>
  <c r="D60" i="2" s="1"/>
  <c r="D65" i="2"/>
  <c r="G45" i="2"/>
  <c r="S17" i="1"/>
  <c r="S34" i="1" s="1"/>
  <c r="S13" i="1"/>
  <c r="S31" i="1" s="1"/>
  <c r="S11" i="1"/>
  <c r="S29" i="1" s="1"/>
  <c r="S7" i="1"/>
  <c r="S25" i="1" s="1"/>
  <c r="S12" i="1"/>
  <c r="S30" i="1" s="1"/>
  <c r="S6" i="1"/>
  <c r="S24" i="1" s="1"/>
  <c r="S18" i="1"/>
  <c r="S35" i="1" s="1"/>
  <c r="G34" i="2" l="1"/>
  <c r="G44" i="2"/>
  <c r="G41" i="2"/>
  <c r="G36" i="2"/>
  <c r="G40" i="2"/>
  <c r="D58" i="2"/>
  <c r="G38" i="2"/>
  <c r="G39" i="2"/>
  <c r="D59" i="2"/>
  <c r="D63" i="2"/>
  <c r="G43" i="2"/>
  <c r="D51" i="2"/>
  <c r="G42" i="2"/>
  <c r="D62" i="2"/>
  <c r="G35" i="2"/>
  <c r="D55" i="2"/>
  <c r="G33" i="2"/>
  <c r="D53" i="2"/>
  <c r="G32" i="2"/>
  <c r="D52" i="2"/>
  <c r="D57" i="2"/>
  <c r="G37" i="2"/>
</calcChain>
</file>

<file path=xl/sharedStrings.xml><?xml version="1.0" encoding="utf-8"?>
<sst xmlns="http://schemas.openxmlformats.org/spreadsheetml/2006/main" count="440" uniqueCount="232">
  <si>
    <t>Total</t>
  </si>
  <si>
    <t>Use the blue cells with drop-down lists to configure your own curriculum</t>
  </si>
  <si>
    <t>ECTS</t>
  </si>
  <si>
    <t>Quarter</t>
  </si>
  <si>
    <t>CIE4801-18</t>
  </si>
  <si>
    <t xml:space="preserve">Transport Modelling </t>
  </si>
  <si>
    <t>Yes</t>
  </si>
  <si>
    <t xml:space="preserve">Urban Regions, Transport and Economics </t>
  </si>
  <si>
    <t xml:space="preserve">Assessment of Transport Infrastructure and Systems </t>
  </si>
  <si>
    <t>No</t>
  </si>
  <si>
    <t xml:space="preserve">AE4446 </t>
  </si>
  <si>
    <t xml:space="preserve">Airport Operations </t>
  </si>
  <si>
    <t xml:space="preserve">CIE5802-18 </t>
  </si>
  <si>
    <t xml:space="preserve">Advanced Transport Modelling </t>
  </si>
  <si>
    <t xml:space="preserve">Railway Operations and Control </t>
  </si>
  <si>
    <t xml:space="preserve">SEN1721 </t>
  </si>
  <si>
    <t xml:space="preserve">CIE5805-18 </t>
  </si>
  <si>
    <t xml:space="preserve">Traffic Flow Modelling and Control Part 2 </t>
  </si>
  <si>
    <t xml:space="preserve">ME44305 </t>
  </si>
  <si>
    <t xml:space="preserve">System Analysis and Simulation </t>
  </si>
  <si>
    <t xml:space="preserve">Freight Transport Systems: Analysis and Modelling </t>
  </si>
  <si>
    <t xml:space="preserve">CIE5803-18 </t>
  </si>
  <si>
    <t xml:space="preserve">Railway Traffic Management </t>
  </si>
  <si>
    <t>Intelligent Vehicles for Safe and Efficient Traffic: Design and Assessment</t>
  </si>
  <si>
    <t>Traffic Safety</t>
  </si>
  <si>
    <t xml:space="preserve">CIE5815 </t>
  </si>
  <si>
    <t xml:space="preserve">Resilient Transport Systems: Analysis and Interventions </t>
  </si>
  <si>
    <t>CIE5816</t>
  </si>
  <si>
    <t>CIE5817</t>
  </si>
  <si>
    <t>CIE5821</t>
  </si>
  <si>
    <t>CIE5822</t>
  </si>
  <si>
    <t xml:space="preserve">Active Modes: Traffic and Transport </t>
  </si>
  <si>
    <t>CIE5825</t>
  </si>
  <si>
    <t xml:space="preserve">Advanced Public Transport Operations and Modelling </t>
  </si>
  <si>
    <t>CIE5826</t>
  </si>
  <si>
    <t>CIE5830</t>
  </si>
  <si>
    <t xml:space="preserve">Travel Behaviour Research </t>
  </si>
  <si>
    <t xml:space="preserve">TPM004A </t>
  </si>
  <si>
    <t xml:space="preserve">Transport Safety </t>
  </si>
  <si>
    <t xml:space="preserve">ME44105 </t>
  </si>
  <si>
    <t xml:space="preserve">CIE4330 </t>
  </si>
  <si>
    <t xml:space="preserve">Ports and Waterways 1 </t>
  </si>
  <si>
    <t xml:space="preserve">Intelligent Vehicles </t>
  </si>
  <si>
    <t>SEN1221</t>
  </si>
  <si>
    <t>CIE4874</t>
  </si>
  <si>
    <t>Free electives extra courses, fill in for yourself (10 EC)</t>
  </si>
  <si>
    <t>Year 1</t>
  </si>
  <si>
    <t>Q1</t>
  </si>
  <si>
    <t>Name</t>
  </si>
  <si>
    <t>Q2</t>
  </si>
  <si>
    <t>Q3</t>
  </si>
  <si>
    <t>Q4</t>
  </si>
  <si>
    <t>Year 2</t>
  </si>
  <si>
    <t>Thesis</t>
  </si>
  <si>
    <t>Year 1 Quarter 1</t>
  </si>
  <si>
    <t>Year 1 Quarter 2</t>
  </si>
  <si>
    <t>Year 1 Quarter 3</t>
  </si>
  <si>
    <t>Year 1 Quarter 4</t>
  </si>
  <si>
    <t>Year 2 Quarter 1</t>
  </si>
  <si>
    <t>Year 2 Quarter 2</t>
  </si>
  <si>
    <t>Year 2 Quarter 3</t>
  </si>
  <si>
    <t>Year 2 Quarter 4</t>
  </si>
  <si>
    <t>Electives</t>
  </si>
  <si>
    <t>Specialisation</t>
  </si>
  <si>
    <t>Fundamentals</t>
  </si>
  <si>
    <t>Short explanation</t>
  </si>
  <si>
    <t>Some Remarks</t>
  </si>
  <si>
    <t>Year 3</t>
  </si>
  <si>
    <t xml:space="preserve">Quantitative Methods for Logistics </t>
  </si>
  <si>
    <t xml:space="preserve">Statistical Analysis of Choice Behaviour </t>
  </si>
  <si>
    <t xml:space="preserve">TIL Research and Design Methods </t>
  </si>
  <si>
    <t xml:space="preserve">Fundamentals (23 EC) </t>
  </si>
  <si>
    <t xml:space="preserve">AR0093 </t>
  </si>
  <si>
    <t xml:space="preserve">Infrastructure and Environment Method Module </t>
  </si>
  <si>
    <t xml:space="preserve">AR0191 </t>
  </si>
  <si>
    <t xml:space="preserve">Urban Sustainability (TiSD) </t>
  </si>
  <si>
    <t xml:space="preserve">AR0551 </t>
  </si>
  <si>
    <t xml:space="preserve">People, Movement and Public Space </t>
  </si>
  <si>
    <t xml:space="preserve">CIE5816 </t>
  </si>
  <si>
    <t xml:space="preserve">CIE5817 </t>
  </si>
  <si>
    <t xml:space="preserve">Advanced Evaluation Methods for Transport Policy Decision-making </t>
  </si>
  <si>
    <t xml:space="preserve">CIE4825 </t>
  </si>
  <si>
    <t xml:space="preserve">Traffic Flow Modelling and Control Part 1 </t>
  </si>
  <si>
    <t xml:space="preserve">Intelligent Vehicles for Safe and Efficient Traffic: Design and Assessment </t>
  </si>
  <si>
    <t xml:space="preserve">CIE5821 </t>
  </si>
  <si>
    <t xml:space="preserve">SEN9110 </t>
  </si>
  <si>
    <t xml:space="preserve">Simulation Masterclass </t>
  </si>
  <si>
    <t xml:space="preserve">CIE5830 </t>
  </si>
  <si>
    <t xml:space="preserve">ME44200 </t>
  </si>
  <si>
    <t xml:space="preserve">ME44300 </t>
  </si>
  <si>
    <t xml:space="preserve">Advanced Operations and Production Management </t>
  </si>
  <si>
    <t xml:space="preserve">SEN9710 </t>
  </si>
  <si>
    <t xml:space="preserve">Decision making in multimodal transport systems </t>
  </si>
  <si>
    <t xml:space="preserve">SEN9720 </t>
  </si>
  <si>
    <t xml:space="preserve">Logistics and Supply Chain Innovations </t>
  </si>
  <si>
    <t>Specialisation P - Policy: Infrastructure, Planning and Environment</t>
  </si>
  <si>
    <t>Specialisation D - Design: Transport Systems and Networks</t>
  </si>
  <si>
    <t>Specialisation O - Operations: Traffic, Technology and Control</t>
  </si>
  <si>
    <t>Specialisation E - Engineering: Transport, Logistics and Supply Chains</t>
  </si>
  <si>
    <t>SEN1741</t>
  </si>
  <si>
    <t>Innovations in Transport and Logistics</t>
  </si>
  <si>
    <t xml:space="preserve">CIE4811-18 </t>
  </si>
  <si>
    <t xml:space="preserve">Planning and Operations of Public Transport Systems </t>
  </si>
  <si>
    <t xml:space="preserve">CIE5826 </t>
  </si>
  <si>
    <t>Travel Behaviour Research</t>
  </si>
  <si>
    <t>ME44206</t>
  </si>
  <si>
    <t>TIL4030-16</t>
  </si>
  <si>
    <t>2, 4</t>
  </si>
  <si>
    <t>SEN171A</t>
  </si>
  <si>
    <t>ME44101</t>
  </si>
  <si>
    <t xml:space="preserve">Multi-Machine Coordination For Logistics </t>
  </si>
  <si>
    <t>ME44311</t>
  </si>
  <si>
    <t xml:space="preserve">Specialisations (27 EC) (1 specialisation) </t>
  </si>
  <si>
    <t xml:space="preserve">CIE4831-18 </t>
  </si>
  <si>
    <t xml:space="preserve">Empirical Analysis for Transport &amp; Planning </t>
  </si>
  <si>
    <t xml:space="preserve">CIE4845 </t>
  </si>
  <si>
    <t xml:space="preserve">Emerging Topics for Transport &amp; Planning </t>
  </si>
  <si>
    <t xml:space="preserve">Electives T&amp;P - Transport and Planning (at least 1 course) </t>
  </si>
  <si>
    <t xml:space="preserve">Electives T&amp;L - Transport &amp; Logistics (at least 1 course) </t>
  </si>
  <si>
    <t xml:space="preserve">SEN1131 </t>
  </si>
  <si>
    <t xml:space="preserve">Institutional Economics for Designing in Socio-technical Systems </t>
  </si>
  <si>
    <t xml:space="preserve">SEN1151 </t>
  </si>
  <si>
    <t xml:space="preserve">Law and Institutions </t>
  </si>
  <si>
    <t xml:space="preserve">SEN1741 </t>
  </si>
  <si>
    <t xml:space="preserve">Innovations in Transport and Logistics </t>
  </si>
  <si>
    <t xml:space="preserve">SEN9725 </t>
  </si>
  <si>
    <t xml:space="preserve">Supply Chain Gaming </t>
  </si>
  <si>
    <t xml:space="preserve">Structural Design with FEM </t>
  </si>
  <si>
    <t xml:space="preserve">ME44110 </t>
  </si>
  <si>
    <t xml:space="preserve">ME44115 </t>
  </si>
  <si>
    <t xml:space="preserve">Discrete Element Method (DEM) simulation </t>
  </si>
  <si>
    <t xml:space="preserve">ME44125 </t>
  </si>
  <si>
    <t>Integration Project Multi-Machine Systems</t>
  </si>
  <si>
    <t>Reliability and Maintenance of Transport Equipment</t>
  </si>
  <si>
    <t>Multi-Machine Coordination for Logistics</t>
  </si>
  <si>
    <t>External Electives (at least 1 course)</t>
  </si>
  <si>
    <t>Electives C&amp;O - Control and Operations</t>
  </si>
  <si>
    <t xml:space="preserve">AE4321-15 </t>
  </si>
  <si>
    <t xml:space="preserve">Air Traffic Management </t>
  </si>
  <si>
    <t>Electives U - Urbanism</t>
  </si>
  <si>
    <t xml:space="preserve">AR3CS010 </t>
  </si>
  <si>
    <t xml:space="preserve">AR3CS020 </t>
  </si>
  <si>
    <t xml:space="preserve">Legal and Governance </t>
  </si>
  <si>
    <t>Electives TIL - other TIL fields</t>
  </si>
  <si>
    <t xml:space="preserve">CIE5306 </t>
  </si>
  <si>
    <t>Ports and Waterways 2</t>
  </si>
  <si>
    <t xml:space="preserve">ME41105 </t>
  </si>
  <si>
    <t xml:space="preserve">MT44070 </t>
  </si>
  <si>
    <t xml:space="preserve">Shipping Management </t>
  </si>
  <si>
    <t xml:space="preserve">WM1301TU </t>
  </si>
  <si>
    <t>1, 2, 3, 4</t>
  </si>
  <si>
    <t>AE4446</t>
  </si>
  <si>
    <t>Airport Operations</t>
  </si>
  <si>
    <t>1+2</t>
  </si>
  <si>
    <t>3+4</t>
  </si>
  <si>
    <t>2+3</t>
  </si>
  <si>
    <t>Elements of Railway Engineering</t>
  </si>
  <si>
    <t>Free electives (optional)</t>
  </si>
  <si>
    <t>TIL6010</t>
  </si>
  <si>
    <t>TIL6020</t>
  </si>
  <si>
    <t>TIL Programming / Matlab</t>
  </si>
  <si>
    <t>TIL Scientific Assignment</t>
  </si>
  <si>
    <t>TIL Research Project</t>
  </si>
  <si>
    <t>TIL Design Project</t>
  </si>
  <si>
    <t>1, 3</t>
  </si>
  <si>
    <t>Thesis (30 EC)</t>
  </si>
  <si>
    <t>TIL5060</t>
  </si>
  <si>
    <t>TIL Thesis</t>
  </si>
  <si>
    <t xml:space="preserve">Verwijzingen voor volgende pagina! </t>
  </si>
  <si>
    <t xml:space="preserve">Optional: fill in additional courses yourself </t>
  </si>
  <si>
    <t>ELECTIVE CRITERIA TEST T&amp;P</t>
  </si>
  <si>
    <t>ELECTIVE CRITERIA TEST T&amp;L</t>
  </si>
  <si>
    <t>ELECTIVE CRITERIA TEST TEL</t>
  </si>
  <si>
    <t>ELECTIVE CRITERIA TEST EXTERNAL</t>
  </si>
  <si>
    <t>ELECTIVE CRITERIA TEST VRIJE INVULLING</t>
  </si>
  <si>
    <t>Electives TP</t>
  </si>
  <si>
    <t>Electives TL</t>
  </si>
  <si>
    <t>Electives TEL</t>
  </si>
  <si>
    <t>Electives ext.</t>
  </si>
  <si>
    <t>Vrije keuzes</t>
  </si>
  <si>
    <t xml:space="preserve">&lt; deze dingen koppelen op de volgende pagina voor het invullen van vakken </t>
  </si>
  <si>
    <t xml:space="preserve">Quarter </t>
  </si>
  <si>
    <t xml:space="preserve">Course code </t>
  </si>
  <si>
    <t xml:space="preserve">Course name </t>
  </si>
  <si>
    <t>Free electives</t>
  </si>
  <si>
    <t>ELECTIVE CRITERIA TEST FREE ELECTIVES</t>
  </si>
  <si>
    <t>Electives T&amp;L - Transport and Logistics (at least 1 course)</t>
  </si>
  <si>
    <t xml:space="preserve">Electives TEL - Transport, Engineering and Logistics (at least 1 course) </t>
  </si>
  <si>
    <t>External electives (at least 1 course)</t>
  </si>
  <si>
    <t xml:space="preserve">Electives </t>
  </si>
  <si>
    <t xml:space="preserve">Free electives </t>
  </si>
  <si>
    <t xml:space="preserve">Projects </t>
  </si>
  <si>
    <t xml:space="preserve">Thesis </t>
  </si>
  <si>
    <t>Projects</t>
  </si>
  <si>
    <t>Year 3 Quarter 1</t>
  </si>
  <si>
    <t>Year 3 Quarter 2</t>
  </si>
  <si>
    <t>Year 3 Quarter 3</t>
  </si>
  <si>
    <t>Year 3 Quarter 4</t>
  </si>
  <si>
    <t>Extra courses/other courses than in curriculum (fill in yourself in 'course planner')</t>
  </si>
  <si>
    <t xml:space="preserve">SEN171A </t>
  </si>
  <si>
    <t xml:space="preserve">Thesis (30 EC) </t>
  </si>
  <si>
    <t xml:space="preserve">TIL Projects (15 EC) </t>
  </si>
  <si>
    <t>TIL Projects (15 EC)</t>
  </si>
  <si>
    <t>Other courses (optional)</t>
  </si>
  <si>
    <t xml:space="preserve">Fill in here the courses that take 2 quarters as follows in the 'quarter' column: 1+2 or 2+3 or 3+4. </t>
  </si>
  <si>
    <t>Seminar Cross Domain City of the Future</t>
  </si>
  <si>
    <t xml:space="preserve">Electives (25 EC) </t>
  </si>
  <si>
    <t>CIE5810-19</t>
  </si>
  <si>
    <t>TIL4020-20</t>
  </si>
  <si>
    <t>TIL5050-20</t>
  </si>
  <si>
    <r>
      <t>&gt; This excel sheet can be used to determine how your years of master will look like. It gives an overview of which courses can be followed in which quarter. It may help to make a study planning. 
&gt; First you have to fill in the</t>
    </r>
    <r>
      <rPr>
        <b/>
        <sz val="11"/>
        <rFont val="Calibri"/>
        <family val="2"/>
        <scheme val="minor"/>
      </rPr>
      <t xml:space="preserve"> course planner</t>
    </r>
    <r>
      <rPr>
        <sz val="11"/>
        <rFont val="Calibri"/>
        <family val="2"/>
        <scheme val="minor"/>
      </rPr>
      <t xml:space="preserve"> by ticking the 'no' boxes into 'yes'. You can have a look at the courses you have to follow and which one you would like to choose. If the overview says correct you fulfilled all requirements. The chosen courses are exproted to the schedule planner. 
&gt; In the </t>
    </r>
    <r>
      <rPr>
        <b/>
        <sz val="11"/>
        <rFont val="Calibri"/>
        <family val="2"/>
        <scheme val="minor"/>
      </rPr>
      <t>schedule planner</t>
    </r>
    <r>
      <rPr>
        <sz val="11"/>
        <rFont val="Calibri"/>
        <family val="2"/>
        <scheme val="minor"/>
      </rPr>
      <t xml:space="preserve"> tab you see several things. On the </t>
    </r>
    <r>
      <rPr>
        <i/>
        <sz val="11"/>
        <rFont val="Calibri"/>
        <family val="2"/>
        <scheme val="minor"/>
      </rPr>
      <t>right side</t>
    </r>
    <r>
      <rPr>
        <sz val="11"/>
        <rFont val="Calibri"/>
        <family val="2"/>
        <scheme val="minor"/>
      </rPr>
      <t xml:space="preserve">, an overview of your chosen courses is given per section. At the </t>
    </r>
    <r>
      <rPr>
        <i/>
        <sz val="11"/>
        <rFont val="Calibri"/>
        <family val="2"/>
        <scheme val="minor"/>
      </rPr>
      <t>bottom</t>
    </r>
    <r>
      <rPr>
        <sz val="11"/>
        <rFont val="Calibri"/>
        <family val="2"/>
        <scheme val="minor"/>
      </rPr>
      <t xml:space="preserve"> an overview is given of which courses have to be filled in in the planner. A course turns grey if a course is scheduled. You can </t>
    </r>
    <r>
      <rPr>
        <i/>
        <sz val="11"/>
        <rFont val="Calibri"/>
        <family val="2"/>
        <scheme val="minor"/>
      </rPr>
      <t>schedule</t>
    </r>
    <r>
      <rPr>
        <sz val="11"/>
        <rFont val="Calibri"/>
        <family val="2"/>
        <scheme val="minor"/>
      </rPr>
      <t xml:space="preserve"> your courses based on course code by making use of the </t>
    </r>
    <r>
      <rPr>
        <i/>
        <sz val="11"/>
        <rFont val="Calibri"/>
        <family val="2"/>
        <scheme val="minor"/>
      </rPr>
      <t xml:space="preserve">drop down menu </t>
    </r>
    <r>
      <rPr>
        <sz val="11"/>
        <rFont val="Calibri"/>
        <family val="2"/>
        <scheme val="minor"/>
      </rPr>
      <t xml:space="preserve">in the year overview. The corresponding course name and number of credits will be filled in for you. In the same overview you see the total number of credits you will follow in the quarter. 
&gt; Ending up around 15 ECTS makes the study load doable. </t>
    </r>
  </si>
  <si>
    <r>
      <t xml:space="preserve">&gt; This form can be used as an indication. In all cases the study regulations should be followed.
&gt; For more information on the courses see: </t>
    </r>
    <r>
      <rPr>
        <b/>
        <sz val="11"/>
        <rFont val="Calibri"/>
        <family val="2"/>
        <scheme val="minor"/>
      </rPr>
      <t xml:space="preserve">studyguide.tudelft.nl
</t>
    </r>
    <r>
      <rPr>
        <sz val="11"/>
        <rFont val="Calibri"/>
        <family val="2"/>
        <scheme val="minor"/>
      </rPr>
      <t>&gt; In the schedule planner, resits are not considered. 
&gt; When following semester courses, take into account that the semester courses are splitted into 50/50 credits in the system. This may not represent reality.
&gt; Optional courses should be filled in completely to make the system work
&gt; MSC Thesis can be followed in each quarter, so also Q5, but you have to find your own mentor. In the Schedule planner the ECTS load is not divided into different quarters
Any questions or comments can be sent to: education@dispuutverkeer.nl</t>
    </r>
  </si>
  <si>
    <t>Note: 'other courses' may not count for the curriculum, please check at John Baggen if you are not sure</t>
  </si>
  <si>
    <t>Courses still to be scheduled (check if you scheduled the correct amount of quarters when the course turns to grey):</t>
  </si>
  <si>
    <t>AE4423-20</t>
  </si>
  <si>
    <t xml:space="preserve">Airline Planning &amp; Optimisation </t>
  </si>
  <si>
    <t>ME44200</t>
  </si>
  <si>
    <t>Operations and Maintenance</t>
  </si>
  <si>
    <t>Dynamics and Interaction of Material and Equipment</t>
  </si>
  <si>
    <t>ME44312</t>
  </si>
  <si>
    <t>Machine Learning for Transport and Multi-Machine Systems</t>
  </si>
  <si>
    <t>Workshop Cross Domain City of the Future</t>
  </si>
  <si>
    <t xml:space="preserve">AR8003TU </t>
  </si>
  <si>
    <t xml:space="preserve">CME2300 </t>
  </si>
  <si>
    <t>Financial Engineering</t>
  </si>
  <si>
    <t>RO47016</t>
  </si>
  <si>
    <t>Automotive Human Factors</t>
  </si>
  <si>
    <t>WI4062TU</t>
  </si>
  <si>
    <t>Transport, Routing and Scheduling</t>
  </si>
  <si>
    <t>Ethics of Transportation</t>
  </si>
  <si>
    <t xml:space="preserve">Electives (25EC) </t>
  </si>
  <si>
    <t xml:space="preserve">Electives MME - Multi Machine Engineering (at least 1 course)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</si>
</sst>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EC&quot;"/>
  </numFmts>
  <fonts count="24" x14ac:knownFonts="1">
    <font>
      <sz val="11"/>
      <color theme="1"/>
      <name val="Calibri"/>
      <family val="2"/>
      <scheme val="minor"/>
    </font>
    <font>
      <sz val="12"/>
      <color theme="1"/>
      <name val="Calibri"/>
      <family val="2"/>
      <scheme val="minor"/>
    </font>
    <font>
      <sz val="11"/>
      <color theme="1"/>
      <name val="Calibri"/>
      <family val="2"/>
      <scheme val="minor"/>
    </font>
    <font>
      <b/>
      <sz val="12"/>
      <color theme="1"/>
      <name val="Calibri"/>
      <family val="2"/>
      <scheme val="minor"/>
    </font>
    <font>
      <b/>
      <sz val="16"/>
      <color theme="1"/>
      <name val="Calibri"/>
      <family val="2"/>
      <scheme val="minor"/>
    </font>
    <font>
      <u/>
      <sz val="11"/>
      <color theme="10"/>
      <name val="Calibri"/>
      <family val="2"/>
      <scheme val="minor"/>
    </font>
    <font>
      <sz val="12"/>
      <color theme="0"/>
      <name val="Calibri"/>
      <family val="2"/>
      <scheme val="minor"/>
    </font>
    <font>
      <sz val="12"/>
      <name val="Calibri"/>
      <family val="2"/>
      <scheme val="minor"/>
    </font>
    <font>
      <u/>
      <sz val="11"/>
      <name val="Calibri"/>
      <family val="2"/>
      <scheme val="minor"/>
    </font>
    <font>
      <sz val="11"/>
      <name val="Calibri"/>
      <family val="2"/>
      <scheme val="minor"/>
    </font>
    <font>
      <b/>
      <sz val="16"/>
      <name val="Calibri"/>
      <family val="2"/>
      <scheme val="minor"/>
    </font>
    <font>
      <b/>
      <sz val="11"/>
      <color theme="1"/>
      <name val="Calibri"/>
      <family val="2"/>
      <scheme val="minor"/>
    </font>
    <font>
      <sz val="12"/>
      <color theme="1"/>
      <name val="Calibri"/>
      <family val="2"/>
      <scheme val="minor"/>
    </font>
    <font>
      <b/>
      <sz val="16"/>
      <color theme="0"/>
      <name val="Calibri"/>
      <family val="2"/>
      <scheme val="minor"/>
    </font>
    <font>
      <sz val="8"/>
      <name val="Calibri"/>
      <family val="2"/>
      <scheme val="minor"/>
    </font>
    <font>
      <sz val="11"/>
      <color theme="0"/>
      <name val="Calibri"/>
      <family val="2"/>
      <scheme val="minor"/>
    </font>
    <font>
      <b/>
      <sz val="12"/>
      <color theme="0"/>
      <name val="Calibri"/>
      <family val="2"/>
      <scheme val="minor"/>
    </font>
    <font>
      <b/>
      <u/>
      <sz val="11"/>
      <name val="Calibri"/>
      <family val="2"/>
      <scheme val="minor"/>
    </font>
    <font>
      <b/>
      <sz val="11"/>
      <name val="Calibri"/>
      <family val="2"/>
      <scheme val="minor"/>
    </font>
    <font>
      <i/>
      <sz val="11"/>
      <name val="Calibri"/>
      <family val="2"/>
      <scheme val="minor"/>
    </font>
    <font>
      <b/>
      <sz val="12"/>
      <name val="Calibri"/>
      <family val="2"/>
      <scheme val="minor"/>
    </font>
    <font>
      <i/>
      <sz val="10"/>
      <color theme="1"/>
      <name val="Calibri"/>
      <family val="2"/>
      <scheme val="minor"/>
    </font>
    <font>
      <sz val="12"/>
      <color rgb="FFFF0000"/>
      <name val="Calibri"/>
      <family val="2"/>
      <scheme val="minor"/>
    </font>
    <font>
      <sz val="11"/>
      <color rgb="FFFF000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9"/>
        <bgColor indexed="64"/>
      </patternFill>
    </fill>
    <fill>
      <patternFill patternType="solid">
        <fgColor rgb="FF7030A0"/>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F6600"/>
        <bgColor indexed="64"/>
      </patternFill>
    </fill>
    <fill>
      <patternFill patternType="solid">
        <fgColor theme="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thick">
        <color indexed="64"/>
      </right>
      <top/>
      <bottom style="thick">
        <color indexed="64"/>
      </bottom>
      <diagonal/>
    </border>
    <border>
      <left style="medium">
        <color indexed="64"/>
      </left>
      <right style="medium">
        <color indexed="64"/>
      </right>
      <top/>
      <bottom style="medium">
        <color indexed="64"/>
      </bottom>
      <diagonal/>
    </border>
  </borders>
  <cellStyleXfs count="3">
    <xf numFmtId="0" fontId="0" fillId="0" borderId="0"/>
    <xf numFmtId="0" fontId="5" fillId="0" borderId="0" applyNumberFormat="0" applyFill="0" applyBorder="0" applyAlignment="0" applyProtection="0"/>
    <xf numFmtId="0" fontId="2" fillId="3" borderId="0" applyNumberFormat="0"/>
  </cellStyleXfs>
  <cellXfs count="130">
    <xf numFmtId="0" fontId="0" fillId="0" borderId="0" xfId="0"/>
    <xf numFmtId="0" fontId="0" fillId="0" borderId="0" xfId="0" applyFont="1"/>
    <xf numFmtId="0" fontId="0" fillId="0" borderId="0" xfId="0" applyFont="1" applyAlignment="1">
      <alignment horizontal="right"/>
    </xf>
    <xf numFmtId="0" fontId="3" fillId="0" borderId="2" xfId="0" applyFont="1" applyBorder="1"/>
    <xf numFmtId="0" fontId="0" fillId="0" borderId="2" xfId="0" applyFont="1" applyBorder="1"/>
    <xf numFmtId="164" fontId="0" fillId="0" borderId="2" xfId="0" applyNumberFormat="1" applyFont="1" applyBorder="1"/>
    <xf numFmtId="0" fontId="0" fillId="0" borderId="3" xfId="0" applyFont="1" applyBorder="1" applyAlignment="1">
      <alignment horizontal="right"/>
    </xf>
    <xf numFmtId="0" fontId="3" fillId="0" borderId="4" xfId="0" applyFont="1" applyBorder="1"/>
    <xf numFmtId="0" fontId="3" fillId="0" borderId="0" xfId="0" applyFont="1" applyBorder="1"/>
    <xf numFmtId="0" fontId="0" fillId="0" borderId="0" xfId="0" applyFont="1" applyBorder="1"/>
    <xf numFmtId="164" fontId="0" fillId="0" borderId="0" xfId="0" applyNumberFormat="1" applyFont="1" applyBorder="1"/>
    <xf numFmtId="0" fontId="0" fillId="0" borderId="5" xfId="0" applyFont="1" applyBorder="1" applyAlignment="1">
      <alignment horizontal="right"/>
    </xf>
    <xf numFmtId="0" fontId="0" fillId="0" borderId="0" xfId="0" applyFont="1" applyBorder="1" applyAlignment="1">
      <alignment horizontal="left"/>
    </xf>
    <xf numFmtId="0" fontId="3" fillId="0" borderId="6" xfId="0" applyFont="1" applyBorder="1"/>
    <xf numFmtId="0" fontId="3" fillId="0" borderId="7" xfId="0" applyFont="1" applyBorder="1"/>
    <xf numFmtId="0" fontId="0" fillId="0" borderId="7" xfId="0" applyFont="1" applyBorder="1"/>
    <xf numFmtId="164" fontId="0" fillId="0" borderId="7" xfId="0" applyNumberFormat="1" applyFont="1" applyBorder="1"/>
    <xf numFmtId="0" fontId="0" fillId="0" borderId="8" xfId="0" applyFont="1" applyBorder="1" applyAlignment="1">
      <alignment horizontal="right"/>
    </xf>
    <xf numFmtId="0" fontId="0" fillId="0" borderId="0" xfId="0" applyFont="1" applyBorder="1" applyAlignment="1">
      <alignment horizontal="right"/>
    </xf>
    <xf numFmtId="0" fontId="4" fillId="0" borderId="0" xfId="0" applyFont="1"/>
    <xf numFmtId="0" fontId="3" fillId="0" borderId="0" xfId="0" applyFont="1" applyAlignment="1">
      <alignment horizontal="right"/>
    </xf>
    <xf numFmtId="0" fontId="0" fillId="0" borderId="12" xfId="0" applyFont="1" applyBorder="1" applyAlignment="1" applyProtection="1">
      <alignment horizontal="center" vertical="center"/>
      <protection locked="0"/>
    </xf>
    <xf numFmtId="0" fontId="3" fillId="0" borderId="0" xfId="0" applyFont="1"/>
    <xf numFmtId="0" fontId="5" fillId="0" borderId="0" xfId="1"/>
    <xf numFmtId="0" fontId="0" fillId="0" borderId="0" xfId="0" applyFont="1" applyProtection="1">
      <protection locked="0"/>
    </xf>
    <xf numFmtId="0" fontId="0" fillId="0" borderId="0" xfId="0" applyProtection="1">
      <protection hidden="1"/>
    </xf>
    <xf numFmtId="0" fontId="0" fillId="0" borderId="14" xfId="0" applyBorder="1" applyProtection="1">
      <protection hidden="1"/>
    </xf>
    <xf numFmtId="0" fontId="0" fillId="0" borderId="15" xfId="0" applyBorder="1" applyProtection="1">
      <protection hidden="1"/>
    </xf>
    <xf numFmtId="0" fontId="0" fillId="0" borderId="16" xfId="0" applyBorder="1" applyProtection="1">
      <protection hidden="1"/>
    </xf>
    <xf numFmtId="0" fontId="0" fillId="9" borderId="4" xfId="0" applyFill="1" applyBorder="1" applyProtection="1">
      <protection hidden="1"/>
    </xf>
    <xf numFmtId="0" fontId="7" fillId="0" borderId="4" xfId="0" applyFont="1" applyFill="1" applyBorder="1" applyProtection="1">
      <protection locked="0" hidden="1"/>
    </xf>
    <xf numFmtId="0" fontId="7" fillId="0" borderId="0" xfId="0" applyFont="1" applyFill="1" applyBorder="1" applyProtection="1">
      <protection hidden="1"/>
    </xf>
    <xf numFmtId="0" fontId="7" fillId="0" borderId="0" xfId="0" applyFont="1" applyFill="1" applyBorder="1" applyProtection="1">
      <protection locked="0" hidden="1"/>
    </xf>
    <xf numFmtId="0" fontId="4" fillId="5" borderId="0" xfId="0" applyFont="1" applyFill="1" applyProtection="1">
      <protection hidden="1"/>
    </xf>
    <xf numFmtId="0" fontId="0" fillId="5" borderId="0" xfId="0" applyFill="1" applyProtection="1">
      <protection hidden="1"/>
    </xf>
    <xf numFmtId="0" fontId="6" fillId="5" borderId="0" xfId="0" applyFont="1" applyFill="1" applyAlignment="1" applyProtection="1">
      <alignment horizontal="left"/>
      <protection hidden="1"/>
    </xf>
    <xf numFmtId="0" fontId="6" fillId="6" borderId="0" xfId="0" applyFont="1" applyFill="1" applyAlignment="1" applyProtection="1">
      <alignment horizontal="left"/>
      <protection hidden="1"/>
    </xf>
    <xf numFmtId="0" fontId="0" fillId="7" borderId="0" xfId="0" applyFont="1" applyFill="1" applyAlignment="1" applyProtection="1">
      <alignment horizontal="left"/>
      <protection hidden="1"/>
    </xf>
    <xf numFmtId="0" fontId="0" fillId="9" borderId="6" xfId="0" applyFill="1" applyBorder="1" applyProtection="1">
      <protection hidden="1"/>
    </xf>
    <xf numFmtId="0" fontId="7" fillId="0" borderId="6" xfId="0" applyFont="1" applyFill="1" applyBorder="1" applyProtection="1">
      <protection locked="0" hidden="1"/>
    </xf>
    <xf numFmtId="0" fontId="7" fillId="0" borderId="7" xfId="0" applyFont="1" applyFill="1" applyBorder="1" applyProtection="1">
      <protection locked="0" hidden="1"/>
    </xf>
    <xf numFmtId="0" fontId="6" fillId="8" borderId="0" xfId="0" applyFont="1" applyFill="1" applyAlignment="1" applyProtection="1">
      <alignment horizontal="left"/>
      <protection hidden="1"/>
    </xf>
    <xf numFmtId="0" fontId="0" fillId="0" borderId="0" xfId="0" applyBorder="1" applyProtection="1">
      <protection hidden="1"/>
    </xf>
    <xf numFmtId="0" fontId="0" fillId="0" borderId="17" xfId="0" applyBorder="1" applyProtection="1">
      <protection hidden="1"/>
    </xf>
    <xf numFmtId="0" fontId="6" fillId="4" borderId="0" xfId="0" applyFont="1" applyFill="1" applyAlignment="1" applyProtection="1">
      <alignment horizontal="left"/>
      <protection hidden="1"/>
    </xf>
    <xf numFmtId="0" fontId="4" fillId="6" borderId="0" xfId="0" applyFont="1" applyFill="1" applyProtection="1">
      <protection hidden="1"/>
    </xf>
    <xf numFmtId="0" fontId="0" fillId="6" borderId="0" xfId="0" applyFill="1" applyProtection="1">
      <protection hidden="1"/>
    </xf>
    <xf numFmtId="0" fontId="10" fillId="7" borderId="0" xfId="0" applyFont="1" applyFill="1" applyProtection="1">
      <protection hidden="1"/>
    </xf>
    <xf numFmtId="0" fontId="9" fillId="7" borderId="0" xfId="0" applyFont="1" applyFill="1" applyProtection="1">
      <protection hidden="1"/>
    </xf>
    <xf numFmtId="0" fontId="6" fillId="0" borderId="0" xfId="0" applyFont="1" applyFill="1" applyProtection="1">
      <protection hidden="1"/>
    </xf>
    <xf numFmtId="0" fontId="0" fillId="0" borderId="0" xfId="0" applyFill="1" applyProtection="1">
      <protection hidden="1"/>
    </xf>
    <xf numFmtId="0" fontId="0" fillId="0" borderId="0" xfId="0" applyBorder="1" applyAlignment="1" applyProtection="1">
      <alignment horizontal="right"/>
      <protection hidden="1"/>
    </xf>
    <xf numFmtId="0" fontId="8" fillId="0" borderId="0" xfId="1" applyFont="1" applyProtection="1">
      <protection hidden="1"/>
    </xf>
    <xf numFmtId="0" fontId="0" fillId="0" borderId="13" xfId="0" applyBorder="1" applyProtection="1">
      <protection hidden="1"/>
    </xf>
    <xf numFmtId="0" fontId="9" fillId="0" borderId="0" xfId="1" applyFont="1" applyProtection="1">
      <protection hidden="1"/>
    </xf>
    <xf numFmtId="0" fontId="9" fillId="0" borderId="0" xfId="0" applyFont="1" applyProtection="1">
      <protection hidden="1"/>
    </xf>
    <xf numFmtId="0" fontId="5" fillId="0" borderId="0" xfId="1" applyProtection="1">
      <protection hidden="1"/>
    </xf>
    <xf numFmtId="0" fontId="0" fillId="0" borderId="0" xfId="0" applyFont="1" applyBorder="1" applyAlignment="1" applyProtection="1">
      <alignment horizontal="center" vertical="center"/>
      <protection locked="0"/>
    </xf>
    <xf numFmtId="0" fontId="12" fillId="0" borderId="0" xfId="0" applyFont="1" applyAlignment="1">
      <alignment horizontal="right"/>
    </xf>
    <xf numFmtId="0" fontId="0" fillId="0" borderId="5" xfId="0" applyFont="1" applyFill="1" applyBorder="1" applyAlignment="1">
      <alignment horizontal="right"/>
    </xf>
    <xf numFmtId="0" fontId="11" fillId="0" borderId="0" xfId="0" applyFont="1"/>
    <xf numFmtId="0" fontId="12" fillId="0" borderId="0" xfId="0" applyFont="1"/>
    <xf numFmtId="0" fontId="0" fillId="0" borderId="18" xfId="0" applyFont="1" applyBorder="1" applyAlignment="1" applyProtection="1">
      <alignment horizontal="center" vertical="center"/>
      <protection locked="0"/>
    </xf>
    <xf numFmtId="0" fontId="4" fillId="0" borderId="7" xfId="0" applyFont="1" applyBorder="1"/>
    <xf numFmtId="0" fontId="3" fillId="0" borderId="7" xfId="0" applyFont="1" applyBorder="1" applyAlignment="1">
      <alignment horizontal="right"/>
    </xf>
    <xf numFmtId="0" fontId="0" fillId="0" borderId="7" xfId="0" applyFont="1" applyBorder="1" applyAlignment="1">
      <alignment horizontal="right"/>
    </xf>
    <xf numFmtId="0" fontId="11" fillId="0" borderId="7" xfId="0" applyFont="1" applyBorder="1"/>
    <xf numFmtId="0" fontId="0" fillId="0" borderId="7" xfId="0" applyBorder="1"/>
    <xf numFmtId="0" fontId="3" fillId="0" borderId="7" xfId="0" applyFont="1" applyBorder="1" applyProtection="1">
      <protection hidden="1"/>
    </xf>
    <xf numFmtId="0" fontId="0" fillId="0" borderId="7" xfId="0" applyBorder="1" applyProtection="1">
      <protection hidden="1"/>
    </xf>
    <xf numFmtId="0" fontId="11" fillId="0" borderId="7" xfId="0" applyFont="1" applyBorder="1" applyProtection="1">
      <protection hidden="1"/>
    </xf>
    <xf numFmtId="0" fontId="12" fillId="0" borderId="3" xfId="0" applyFont="1" applyBorder="1" applyProtection="1">
      <protection hidden="1"/>
    </xf>
    <xf numFmtId="0" fontId="12" fillId="0" borderId="5" xfId="0" applyFont="1" applyBorder="1" applyProtection="1">
      <protection hidden="1"/>
    </xf>
    <xf numFmtId="0" fontId="0" fillId="0" borderId="3" xfId="0" applyBorder="1" applyProtection="1">
      <protection hidden="1"/>
    </xf>
    <xf numFmtId="0" fontId="0" fillId="0" borderId="5" xfId="0" applyBorder="1" applyProtection="1">
      <protection hidden="1"/>
    </xf>
    <xf numFmtId="0" fontId="13" fillId="4" borderId="0" xfId="0" applyFont="1" applyFill="1" applyAlignment="1" applyProtection="1">
      <alignment horizontal="left"/>
      <protection hidden="1"/>
    </xf>
    <xf numFmtId="0" fontId="13" fillId="8" borderId="0" xfId="0" applyFont="1" applyFill="1" applyAlignment="1" applyProtection="1">
      <alignment horizontal="left"/>
      <protection hidden="1"/>
    </xf>
    <xf numFmtId="0" fontId="3" fillId="0" borderId="0" xfId="0" applyFont="1" applyFill="1" applyProtection="1">
      <protection hidden="1"/>
    </xf>
    <xf numFmtId="0" fontId="4" fillId="0" borderId="0" xfId="0" applyFont="1" applyFill="1" applyProtection="1">
      <protection hidden="1"/>
    </xf>
    <xf numFmtId="0" fontId="12" fillId="0" borderId="0" xfId="0" applyFont="1" applyBorder="1" applyProtection="1">
      <protection hidden="1"/>
    </xf>
    <xf numFmtId="0" fontId="9" fillId="0" borderId="0" xfId="0" applyFont="1" applyFill="1" applyBorder="1" applyProtection="1">
      <protection hidden="1"/>
    </xf>
    <xf numFmtId="0" fontId="9" fillId="0" borderId="13" xfId="1" applyFont="1" applyBorder="1" applyProtection="1">
      <protection hidden="1"/>
    </xf>
    <xf numFmtId="0" fontId="0" fillId="0" borderId="0" xfId="0" applyAlignment="1" applyProtection="1">
      <alignment vertical="center"/>
      <protection hidden="1"/>
    </xf>
    <xf numFmtId="0" fontId="12" fillId="0" borderId="0" xfId="0" applyFont="1" applyProtection="1">
      <protection locked="0"/>
    </xf>
    <xf numFmtId="0" fontId="0" fillId="0" borderId="2" xfId="0" applyFont="1" applyBorder="1" applyProtection="1">
      <protection locked="0"/>
    </xf>
    <xf numFmtId="0" fontId="12" fillId="0" borderId="0" xfId="0" applyFont="1" applyAlignment="1" applyProtection="1">
      <alignment horizontal="right"/>
      <protection locked="0"/>
    </xf>
    <xf numFmtId="0" fontId="12" fillId="0" borderId="0" xfId="0" applyFont="1" applyProtection="1"/>
    <xf numFmtId="0" fontId="0" fillId="0" borderId="0" xfId="0" applyFont="1" applyProtection="1"/>
    <xf numFmtId="0" fontId="12" fillId="0" borderId="0" xfId="0" applyFont="1" applyAlignment="1" applyProtection="1">
      <alignment horizontal="right"/>
    </xf>
    <xf numFmtId="0" fontId="0" fillId="0" borderId="0" xfId="0" applyFont="1" applyBorder="1" applyAlignment="1" applyProtection="1">
      <alignment horizontal="center" vertical="center"/>
    </xf>
    <xf numFmtId="0" fontId="7" fillId="0" borderId="7" xfId="0" applyFont="1" applyFill="1" applyBorder="1" applyProtection="1">
      <protection hidden="1"/>
    </xf>
    <xf numFmtId="0" fontId="0" fillId="0" borderId="5" xfId="0" applyBorder="1" applyAlignment="1" applyProtection="1">
      <alignment vertical="center"/>
      <protection hidden="1"/>
    </xf>
    <xf numFmtId="0" fontId="15" fillId="0" borderId="7" xfId="0" applyFont="1" applyBorder="1"/>
    <xf numFmtId="0" fontId="15" fillId="0" borderId="0" xfId="0" applyFont="1" applyProtection="1">
      <protection hidden="1"/>
    </xf>
    <xf numFmtId="0" fontId="15" fillId="0" borderId="0" xfId="0" applyFont="1"/>
    <xf numFmtId="0" fontId="16" fillId="0" borderId="0" xfId="0" applyFont="1" applyProtection="1">
      <protection hidden="1"/>
    </xf>
    <xf numFmtId="0" fontId="9" fillId="0" borderId="0" xfId="0" applyFont="1"/>
    <xf numFmtId="0" fontId="17" fillId="0" borderId="0" xfId="0" applyFont="1"/>
    <xf numFmtId="0" fontId="9" fillId="0" borderId="0" xfId="0" applyFont="1" applyAlignment="1">
      <alignment vertical="top" wrapText="1"/>
    </xf>
    <xf numFmtId="0" fontId="15" fillId="0" borderId="0" xfId="0" applyFont="1" applyAlignment="1">
      <alignment horizontal="left" wrapText="1"/>
    </xf>
    <xf numFmtId="0" fontId="8" fillId="0" borderId="0" xfId="1" applyFont="1" applyProtection="1">
      <protection locked="0"/>
    </xf>
    <xf numFmtId="0" fontId="9" fillId="0" borderId="0" xfId="0" applyFont="1" applyProtection="1">
      <protection locked="0"/>
    </xf>
    <xf numFmtId="0" fontId="9" fillId="0" borderId="0" xfId="0" applyFont="1" applyProtection="1"/>
    <xf numFmtId="0" fontId="7" fillId="0" borderId="0" xfId="0" applyFont="1"/>
    <xf numFmtId="0" fontId="7" fillId="0" borderId="0" xfId="0" applyFont="1" applyAlignment="1">
      <alignment horizontal="right"/>
    </xf>
    <xf numFmtId="0" fontId="9" fillId="0" borderId="0" xfId="0" applyFont="1" applyAlignment="1">
      <alignment horizontal="right"/>
    </xf>
    <xf numFmtId="0" fontId="20" fillId="0" borderId="0" xfId="0" applyFont="1"/>
    <xf numFmtId="0" fontId="20" fillId="0" borderId="0" xfId="0" applyFont="1" applyAlignment="1">
      <alignment horizontal="right"/>
    </xf>
    <xf numFmtId="0" fontId="8" fillId="0" borderId="0" xfId="1" applyFont="1"/>
    <xf numFmtId="0" fontId="9" fillId="0" borderId="0" xfId="0" applyFont="1" applyAlignment="1" applyProtection="1">
      <alignment horizontal="right"/>
      <protection locked="0"/>
    </xf>
    <xf numFmtId="0" fontId="9" fillId="0" borderId="0" xfId="0" applyFont="1" applyAlignment="1">
      <alignment vertical="top" wrapText="1"/>
    </xf>
    <xf numFmtId="0" fontId="21" fillId="0" borderId="4" xfId="0" applyFont="1" applyBorder="1"/>
    <xf numFmtId="0" fontId="0" fillId="0" borderId="0" xfId="0" applyAlignment="1">
      <alignment horizontal="right"/>
    </xf>
    <xf numFmtId="0" fontId="23" fillId="0" borderId="0" xfId="0" applyFont="1"/>
    <xf numFmtId="0" fontId="23" fillId="0" borderId="0" xfId="0" applyFont="1" applyAlignment="1">
      <alignment horizontal="right"/>
    </xf>
    <xf numFmtId="0" fontId="1" fillId="0" borderId="0" xfId="0" applyFont="1" applyAlignment="1">
      <alignment horizontal="right"/>
    </xf>
    <xf numFmtId="0" fontId="5" fillId="0" borderId="1" xfId="1" applyBorder="1"/>
    <xf numFmtId="0" fontId="22" fillId="0" borderId="0" xfId="0" applyFont="1" applyAlignment="1">
      <alignment horizontal="right"/>
    </xf>
    <xf numFmtId="0" fontId="0" fillId="0" borderId="2" xfId="0" applyBorder="1"/>
    <xf numFmtId="0" fontId="5" fillId="0" borderId="4" xfId="1" applyBorder="1"/>
    <xf numFmtId="0" fontId="0" fillId="0" borderId="0" xfId="0" applyBorder="1"/>
    <xf numFmtId="0" fontId="22" fillId="0" borderId="0" xfId="0" applyFont="1" applyBorder="1"/>
    <xf numFmtId="0" fontId="0" fillId="0" borderId="2" xfId="0" applyFont="1" applyBorder="1" applyAlignment="1" applyProtection="1">
      <alignment horizontal="center" vertical="center"/>
      <protection locked="0"/>
    </xf>
    <xf numFmtId="0" fontId="0" fillId="0" borderId="0" xfId="0" applyFont="1" applyProtection="1">
      <protection hidden="1"/>
    </xf>
    <xf numFmtId="0" fontId="9" fillId="0" borderId="0" xfId="0" applyFont="1" applyAlignment="1">
      <alignment vertical="top" wrapText="1"/>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9" fillId="0" borderId="0" xfId="0" applyFont="1" applyAlignment="1">
      <alignment horizontal="left" vertical="top" wrapText="1"/>
    </xf>
    <xf numFmtId="0" fontId="15" fillId="0" borderId="0" xfId="0" applyFont="1" applyAlignment="1" applyProtection="1">
      <alignment vertical="center"/>
      <protection hidden="1"/>
    </xf>
  </cellXfs>
  <cellStyles count="3">
    <cellStyle name="Hyperlink" xfId="1" builtinId="8"/>
    <cellStyle name="Standaard" xfId="0" builtinId="0"/>
    <cellStyle name="Style 1" xfId="2" xr:uid="{B4018575-A0F8-41FD-A23B-851C255125B5}"/>
  </cellStyles>
  <dxfs count="87">
    <dxf>
      <font>
        <color theme="4" tint="-0.24994659260841701"/>
      </font>
      <fill>
        <patternFill>
          <bgColor theme="4" tint="0.79998168889431442"/>
        </patternFill>
      </fill>
    </dxf>
    <dxf>
      <font>
        <color rgb="FF9C5700"/>
      </font>
      <fill>
        <patternFill>
          <bgColor rgb="FFFFEB9C"/>
        </patternFill>
      </fill>
    </dxf>
    <dxf>
      <fill>
        <patternFill>
          <bgColor theme="6"/>
        </patternFill>
      </fill>
    </dxf>
    <dxf>
      <fill>
        <patternFill>
          <bgColor theme="6"/>
        </patternFill>
      </fill>
    </dxf>
    <dxf>
      <fill>
        <patternFill>
          <bgColor theme="6"/>
        </patternFill>
      </fill>
    </dxf>
    <dxf>
      <font>
        <color theme="2" tint="-0.499984740745262"/>
      </font>
      <fill>
        <patternFill>
          <bgColor theme="2" tint="-0.499984740745262"/>
        </patternFill>
      </fill>
    </dxf>
    <dxf>
      <font>
        <color theme="0"/>
      </font>
    </dxf>
    <dxf>
      <font>
        <color rgb="FFFF0000"/>
      </font>
    </dxf>
    <dxf>
      <font>
        <color rgb="FFFF0000"/>
      </font>
    </dxf>
    <dxf>
      <font>
        <color rgb="FF00B050"/>
      </font>
    </dxf>
    <dxf>
      <font>
        <color rgb="FFFF9933"/>
      </font>
    </dxf>
    <dxf>
      <font>
        <color rgb="FFFF6600"/>
      </font>
    </dxf>
    <dxf>
      <fill>
        <patternFill>
          <bgColor theme="6"/>
        </patternFill>
      </fill>
    </dxf>
    <dxf>
      <fill>
        <patternFill>
          <bgColor theme="6"/>
        </patternFill>
      </fill>
    </dxf>
    <dxf>
      <fill>
        <patternFill>
          <bgColor theme="6"/>
        </patternFill>
      </fill>
    </dxf>
    <dxf>
      <font>
        <color theme="2" tint="-0.499984740745262"/>
      </font>
      <fill>
        <patternFill>
          <bgColor theme="2" tint="-0.499984740745262"/>
        </patternFill>
      </fill>
    </dxf>
    <dxf>
      <fill>
        <patternFill>
          <bgColor theme="6"/>
        </patternFill>
      </fill>
    </dxf>
    <dxf>
      <fill>
        <patternFill>
          <bgColor theme="6"/>
        </patternFill>
      </fill>
    </dxf>
    <dxf>
      <fill>
        <patternFill>
          <bgColor theme="6"/>
        </patternFill>
      </fill>
    </dxf>
    <dxf>
      <font>
        <color theme="2" tint="-0.499984740745262"/>
      </font>
      <fill>
        <patternFill>
          <bgColor theme="2" tint="-0.499984740745262"/>
        </patternFill>
      </fill>
    </dxf>
    <dxf>
      <fill>
        <patternFill>
          <bgColor theme="2" tint="-0.24994659260841701"/>
        </patternFill>
      </fill>
    </dxf>
    <dxf>
      <fill>
        <patternFill>
          <bgColor theme="6"/>
        </patternFill>
      </fill>
    </dxf>
    <dxf>
      <fill>
        <patternFill>
          <bgColor theme="6"/>
        </patternFill>
      </fill>
    </dxf>
    <dxf>
      <font>
        <color theme="2" tint="-0.499984740745262"/>
      </font>
      <fill>
        <patternFill>
          <bgColor theme="2" tint="-0.499984740745262"/>
        </patternFill>
      </fill>
    </dxf>
    <dxf>
      <fill>
        <patternFill>
          <bgColor rgb="FF7030A0"/>
        </patternFill>
      </fill>
    </dxf>
    <dxf>
      <fill>
        <patternFill>
          <bgColor theme="7"/>
        </patternFill>
      </fill>
    </dxf>
    <dxf>
      <fill>
        <patternFill>
          <bgColor theme="5"/>
        </patternFill>
      </fill>
    </dxf>
    <dxf>
      <fill>
        <patternFill>
          <bgColor theme="8"/>
        </patternFill>
      </fill>
    </dxf>
    <dxf>
      <fill>
        <patternFill>
          <bgColor rgb="FFFF0000"/>
        </patternFill>
      </fill>
    </dxf>
    <dxf>
      <fill>
        <patternFill>
          <bgColor theme="9"/>
        </patternFill>
      </fill>
    </dxf>
    <dxf>
      <fill>
        <patternFill>
          <bgColor theme="6"/>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color rgb="FF006100"/>
      </font>
      <fill>
        <patternFill>
          <bgColor rgb="FFC6EFCE"/>
        </patternFill>
      </fill>
    </dxf>
    <dxf>
      <font>
        <color rgb="FF9C0006"/>
      </font>
      <fill>
        <patternFill>
          <bgColor rgb="FFFFC7CE"/>
        </patternFill>
      </fill>
    </dxf>
    <dxf>
      <fill>
        <patternFill>
          <bgColor rgb="FFFF7C80"/>
        </patternFill>
      </fill>
    </dxf>
    <dxf>
      <fill>
        <patternFill>
          <bgColor rgb="FFFF7C80"/>
        </patternFill>
      </fill>
    </dxf>
    <dxf>
      <font>
        <color theme="4" tint="-0.24994659260841701"/>
      </font>
      <fill>
        <patternFill>
          <bgColor theme="4" tint="0.79998168889431442"/>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FF7C80"/>
      <color rgb="FFFF0000"/>
      <color rgb="FFFF6600"/>
      <color rgb="FFFF9933"/>
      <color rgb="FFFF5050"/>
      <color rgb="FF6B7448"/>
      <color rgb="FF00FF00"/>
      <color rgb="FF21FF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C:/Users/Babette/Documents/Dispuut%20Verkeer/TIL%20Course%20Planner,%20curriculum%202018-2019.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sers/leanne/Library/Containers/com.microsoft.Excel/Data/Documents/Users\KoenvanBentem\Library\Containers\com.microsoft.Excel\Data\Documents\Users\TUDelft%20SID\Documents\Dispuut%20Verkeer\Course%20planner\TIL%20Course%20Planner%20v1.0.xlsx?EEE123D0" TargetMode="External"/><Relationship Id="rId1" Type="http://schemas.openxmlformats.org/officeDocument/2006/relationships/externalLinkPath" Target="file:///EEE123D0/TIL%20Course%20Planner%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se Planner"/>
      <sheetName val="Quarter Planner"/>
      <sheetName val="Blad2"/>
    </sheetNames>
    <sheetDataSet>
      <sheetData sheetId="0" refreshError="1"/>
      <sheetData sheetId="1" refreshError="1"/>
      <sheetData sheetId="2">
        <row r="1">
          <cell r="A1" t="str">
            <v>No</v>
          </cell>
        </row>
        <row r="2">
          <cell r="A2" t="str">
            <v>Yes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se planner"/>
    </sheetNames>
    <sheetDataSet>
      <sheetData sheetId="0"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tudiegids.tudelft.nl/a101_displayCourse.do?course_id=53210" TargetMode="External"/><Relationship Id="rId21" Type="http://schemas.openxmlformats.org/officeDocument/2006/relationships/hyperlink" Target="https://studiegids.tudelft.nl/a101_displayCourse.do?course_id=53247" TargetMode="External"/><Relationship Id="rId42" Type="http://schemas.openxmlformats.org/officeDocument/2006/relationships/hyperlink" Target="https://studiegids.tudelft.nl/a101_displayCourse.do?course_id=53221" TargetMode="External"/><Relationship Id="rId47" Type="http://schemas.openxmlformats.org/officeDocument/2006/relationships/hyperlink" Target="https://studiegids.tudelft.nl/a101_displayCourse.do?course_id=53238" TargetMode="External"/><Relationship Id="rId63" Type="http://schemas.openxmlformats.org/officeDocument/2006/relationships/hyperlink" Target="https://studiegids.tudelft.nl/a101_displayCourse.do?course_id=53202" TargetMode="External"/><Relationship Id="rId68" Type="http://schemas.openxmlformats.org/officeDocument/2006/relationships/hyperlink" Target="https://studiegids.tudelft.nl/a101_displayCourse.do?course_id=53191" TargetMode="External"/><Relationship Id="rId84" Type="http://schemas.openxmlformats.org/officeDocument/2006/relationships/hyperlink" Target="https://studiegids.tudelft.nl/a101_displayCourse.do?course_id=52704" TargetMode="External"/><Relationship Id="rId89" Type="http://schemas.openxmlformats.org/officeDocument/2006/relationships/hyperlink" Target="https://studiegids.tudelft.nl/a101_displayProgram.do?program_tree_id=23789" TargetMode="External"/><Relationship Id="rId16" Type="http://schemas.openxmlformats.org/officeDocument/2006/relationships/hyperlink" Target="https://studiegids.tudelft.nl/a101_displayCourse.do?course_id=53189" TargetMode="External"/><Relationship Id="rId11" Type="http://schemas.openxmlformats.org/officeDocument/2006/relationships/hyperlink" Target="https://studiegids.tudelft.nl/a101_displayCourse.do?course_id=53184" TargetMode="External"/><Relationship Id="rId32" Type="http://schemas.openxmlformats.org/officeDocument/2006/relationships/hyperlink" Target="https://studiegids.tudelft.nl/a101_displayCourse.do?course_id=53233" TargetMode="External"/><Relationship Id="rId37" Type="http://schemas.openxmlformats.org/officeDocument/2006/relationships/hyperlink" Target="https://studiegids.tudelft.nl/a101_displayCourse.do?course_id=53229" TargetMode="External"/><Relationship Id="rId53" Type="http://schemas.openxmlformats.org/officeDocument/2006/relationships/hyperlink" Target="https://studiegids.tudelft.nl/a101_displayCourse.do?course_id=53212" TargetMode="External"/><Relationship Id="rId58" Type="http://schemas.openxmlformats.org/officeDocument/2006/relationships/hyperlink" Target="https://studiegids.tudelft.nl/a101_displayCourse.do?course_id=53244" TargetMode="External"/><Relationship Id="rId74" Type="http://schemas.openxmlformats.org/officeDocument/2006/relationships/hyperlink" Target="https://studiegids.tudelft.nl/a101_displayCourse.do?course_id=53254" TargetMode="External"/><Relationship Id="rId79" Type="http://schemas.openxmlformats.org/officeDocument/2006/relationships/hyperlink" Target="https://studiegids.tudelft.nl/a101_displayCourse.do?course_id=53257" TargetMode="External"/><Relationship Id="rId5" Type="http://schemas.openxmlformats.org/officeDocument/2006/relationships/hyperlink" Target="https://studiegids.tudelft.nl/a101_displayCourse.do?course_id=52414" TargetMode="External"/><Relationship Id="rId90" Type="http://schemas.openxmlformats.org/officeDocument/2006/relationships/hyperlink" Target="https://studiegids.tudelft.nl/a101_displayProgram.do?program_tree_id=23783" TargetMode="External"/><Relationship Id="rId22" Type="http://schemas.openxmlformats.org/officeDocument/2006/relationships/hyperlink" Target="https://studiegids.tudelft.nl/a101_displayCourse.do?course_id=53202" TargetMode="External"/><Relationship Id="rId27" Type="http://schemas.openxmlformats.org/officeDocument/2006/relationships/hyperlink" Target="https://studiegids.tudelft.nl/a101_displayCourse.do?course_id=53209" TargetMode="External"/><Relationship Id="rId43" Type="http://schemas.openxmlformats.org/officeDocument/2006/relationships/hyperlink" Target="https://studiegids.tudelft.nl/a101_displayCourse.do?course_id=53225" TargetMode="External"/><Relationship Id="rId48" Type="http://schemas.openxmlformats.org/officeDocument/2006/relationships/hyperlink" Target="https://studiegids.tudelft.nl/a101_displayCourse.do?course_id=53187" TargetMode="External"/><Relationship Id="rId64" Type="http://schemas.openxmlformats.org/officeDocument/2006/relationships/hyperlink" Target="https://studiegids.tudelft.nl/a101_displayCourse.do?course_id=53209" TargetMode="External"/><Relationship Id="rId69" Type="http://schemas.openxmlformats.org/officeDocument/2006/relationships/hyperlink" Target="https://studiegids.tudelft.nl/a101_displayCourse.do?course_id=52414" TargetMode="External"/><Relationship Id="rId8" Type="http://schemas.openxmlformats.org/officeDocument/2006/relationships/hyperlink" Target="https://studiegids.tudelft.nl/a101_displayCourse.do?course_id=53186" TargetMode="External"/><Relationship Id="rId51" Type="http://schemas.openxmlformats.org/officeDocument/2006/relationships/hyperlink" Target="https://studiegids.tudelft.nl/a101_displayCourse.do?course_id=53203" TargetMode="External"/><Relationship Id="rId72" Type="http://schemas.openxmlformats.org/officeDocument/2006/relationships/hyperlink" Target="https://studiegids.tudelft.nl/a101_displayCourse.do?course_id=52624" TargetMode="External"/><Relationship Id="rId80" Type="http://schemas.openxmlformats.org/officeDocument/2006/relationships/hyperlink" Target="https://studiegids.tudelft.nl/a101_displayCourse.do?course_id=56658" TargetMode="External"/><Relationship Id="rId85" Type="http://schemas.openxmlformats.org/officeDocument/2006/relationships/hyperlink" Target="https://studiegids.tudelft.nl/a101_displayCourse.do?course_id=53258" TargetMode="External"/><Relationship Id="rId93" Type="http://schemas.openxmlformats.org/officeDocument/2006/relationships/hyperlink" Target="https://studiegids.tudelft.nl/a101_displayCourse.do?course_id=52398" TargetMode="External"/><Relationship Id="rId3" Type="http://schemas.openxmlformats.org/officeDocument/2006/relationships/hyperlink" Target="https://studiegids.tudelft.nl/a101_displayCourse.do?course_id=53177" TargetMode="External"/><Relationship Id="rId12" Type="http://schemas.openxmlformats.org/officeDocument/2006/relationships/hyperlink" Target="https://studiegids.tudelft.nl/a101_displayCourse.do?course_id=56521" TargetMode="External"/><Relationship Id="rId17" Type="http://schemas.openxmlformats.org/officeDocument/2006/relationships/hyperlink" Target="https://studiegids.tudelft.nl/a101_displayCourse.do?course_id=53192" TargetMode="External"/><Relationship Id="rId25" Type="http://schemas.openxmlformats.org/officeDocument/2006/relationships/hyperlink" Target="https://studiegids.tudelft.nl/a101_displayCourse.do?course_id=53208" TargetMode="External"/><Relationship Id="rId33" Type="http://schemas.openxmlformats.org/officeDocument/2006/relationships/hyperlink" Target="https://studiegids.tudelft.nl/a101_displayCourse.do?course_id=53219" TargetMode="External"/><Relationship Id="rId38" Type="http://schemas.openxmlformats.org/officeDocument/2006/relationships/hyperlink" Target="https://studiegids.tudelft.nl/a101_displayCourse.do?course_id=53213" TargetMode="External"/><Relationship Id="rId46" Type="http://schemas.openxmlformats.org/officeDocument/2006/relationships/hyperlink" Target="https://studiegids.tudelft.nl/a101_displayCourse.do?course_id=53241" TargetMode="External"/><Relationship Id="rId59" Type="http://schemas.openxmlformats.org/officeDocument/2006/relationships/hyperlink" Target="https://studiegids.tudelft.nl/a101_displayCourse.do?course_id=53245" TargetMode="External"/><Relationship Id="rId67" Type="http://schemas.openxmlformats.org/officeDocument/2006/relationships/hyperlink" Target="https://studiegids.tudelft.nl/a101_displayCourse.do?course_id=56521" TargetMode="External"/><Relationship Id="rId20" Type="http://schemas.openxmlformats.org/officeDocument/2006/relationships/hyperlink" Target="https://studiegids.tudelft.nl/a101_displayCourse.do?course_id=53200" TargetMode="External"/><Relationship Id="rId41" Type="http://schemas.openxmlformats.org/officeDocument/2006/relationships/hyperlink" Target="https://studiegids.tudelft.nl/a101_displayCourse.do?course_id=53200" TargetMode="External"/><Relationship Id="rId54" Type="http://schemas.openxmlformats.org/officeDocument/2006/relationships/hyperlink" Target="https://studiegids.tudelft.nl/a101_displayCourse.do?course_id=53239" TargetMode="External"/><Relationship Id="rId62" Type="http://schemas.openxmlformats.org/officeDocument/2006/relationships/hyperlink" Target="https://studiegids.tudelft.nl/a101_displayCourse.do?course_id=53210" TargetMode="External"/><Relationship Id="rId70" Type="http://schemas.openxmlformats.org/officeDocument/2006/relationships/hyperlink" Target="https://studiegids.tudelft.nl/a101_displayCourse.do?course_id=52426" TargetMode="External"/><Relationship Id="rId75" Type="http://schemas.openxmlformats.org/officeDocument/2006/relationships/hyperlink" Target="https://studiegids.tudelft.nl/a101_displayCourse.do?course_id=53253" TargetMode="External"/><Relationship Id="rId83" Type="http://schemas.openxmlformats.org/officeDocument/2006/relationships/hyperlink" Target="https://studiegids.tudelft.nl/a101_displayCourse.do?course_id=52704" TargetMode="External"/><Relationship Id="rId88" Type="http://schemas.openxmlformats.org/officeDocument/2006/relationships/hyperlink" Target="https://studiegids.tudelft.nl/a101_displayProgram.do?program_tree_id=23785" TargetMode="External"/><Relationship Id="rId91" Type="http://schemas.openxmlformats.org/officeDocument/2006/relationships/hyperlink" Target="https://studiegids.tudelft.nl/a101_displayProgram.do?program_tree_id=23799" TargetMode="External"/><Relationship Id="rId1" Type="http://schemas.openxmlformats.org/officeDocument/2006/relationships/hyperlink" Target="https://studiegids.tudelft.nl/a101_displayCourse.do?course_id=53182" TargetMode="External"/><Relationship Id="rId6" Type="http://schemas.openxmlformats.org/officeDocument/2006/relationships/hyperlink" Target="https://studiegids.tudelft.nl/a101_displayCourse.do?course_id=52426" TargetMode="External"/><Relationship Id="rId15" Type="http://schemas.openxmlformats.org/officeDocument/2006/relationships/hyperlink" Target="https://studiegids.tudelft.nl/a101_displayCourse.do?course_id=53196" TargetMode="External"/><Relationship Id="rId23" Type="http://schemas.openxmlformats.org/officeDocument/2006/relationships/hyperlink" Target="https://studiegids.tudelft.nl/a101_displayCourse.do?course_id=53203" TargetMode="External"/><Relationship Id="rId28" Type="http://schemas.openxmlformats.org/officeDocument/2006/relationships/hyperlink" Target="https://studiegids.tudelft.nl/a101_displayCourse.do?course_id=53211" TargetMode="External"/><Relationship Id="rId36" Type="http://schemas.openxmlformats.org/officeDocument/2006/relationships/hyperlink" Target="https://studiegids.tudelft.nl/a101_displayCourse.do?course_id=53204" TargetMode="External"/><Relationship Id="rId49" Type="http://schemas.openxmlformats.org/officeDocument/2006/relationships/hyperlink" Target="https://studiegids.tudelft.nl/a101_displayCourse.do?course_id=53192" TargetMode="External"/><Relationship Id="rId57" Type="http://schemas.openxmlformats.org/officeDocument/2006/relationships/hyperlink" Target="https://studiegids.tudelft.nl/a101_displayCourse.do?course_id=53243" TargetMode="External"/><Relationship Id="rId10" Type="http://schemas.openxmlformats.org/officeDocument/2006/relationships/hyperlink" Target="https://studiegids.tudelft.nl/a101_displayCourse.do?course_id=53187" TargetMode="External"/><Relationship Id="rId31" Type="http://schemas.openxmlformats.org/officeDocument/2006/relationships/hyperlink" Target="https://studiegids.tudelft.nl/a101_displayCourse.do?course_id=53199" TargetMode="External"/><Relationship Id="rId44" Type="http://schemas.openxmlformats.org/officeDocument/2006/relationships/hyperlink" Target="https://studiegids.tudelft.nl/a101_displayCourse.do?course_id=53189" TargetMode="External"/><Relationship Id="rId52" Type="http://schemas.openxmlformats.org/officeDocument/2006/relationships/hyperlink" Target="https://studiegids.tudelft.nl/a101_displayCourse.do?course_id=53211" TargetMode="External"/><Relationship Id="rId60" Type="http://schemas.openxmlformats.org/officeDocument/2006/relationships/hyperlink" Target="https://studiegids.tudelft.nl/a101_displayCourse.do?course_id=53246" TargetMode="External"/><Relationship Id="rId65" Type="http://schemas.openxmlformats.org/officeDocument/2006/relationships/hyperlink" Target="https://studiegids.tudelft.nl/a101_displayCourse.do?course_id=56528" TargetMode="External"/><Relationship Id="rId73" Type="http://schemas.openxmlformats.org/officeDocument/2006/relationships/hyperlink" Target="https://studiegids.tudelft.nl/a101_displayCourse.do?course_id=52339" TargetMode="External"/><Relationship Id="rId78" Type="http://schemas.openxmlformats.org/officeDocument/2006/relationships/hyperlink" Target="https://studiegids.tudelft.nl/a101_displayCourse.do?course_id=52784" TargetMode="External"/><Relationship Id="rId81" Type="http://schemas.openxmlformats.org/officeDocument/2006/relationships/hyperlink" Target="https://studiegids.tudelft.nl/a101_displayCourse.do?course_id=55469" TargetMode="External"/><Relationship Id="rId86" Type="http://schemas.openxmlformats.org/officeDocument/2006/relationships/hyperlink" Target="https://studiegids.tudelft.nl/a101_displayCourse.do?course_id=53259" TargetMode="External"/><Relationship Id="rId94" Type="http://schemas.openxmlformats.org/officeDocument/2006/relationships/printerSettings" Target="../printerSettings/printerSettings1.bin"/><Relationship Id="rId4" Type="http://schemas.openxmlformats.org/officeDocument/2006/relationships/hyperlink" Target="https://studiegids.tudelft.nl/a101_displayCourse.do?course_id=56671" TargetMode="External"/><Relationship Id="rId9" Type="http://schemas.openxmlformats.org/officeDocument/2006/relationships/hyperlink" Target="https://studiegids.tudelft.nl/a101_displayCourse.do?course_id=53185" TargetMode="External"/><Relationship Id="rId13" Type="http://schemas.openxmlformats.org/officeDocument/2006/relationships/hyperlink" Target="https://studiegids.tudelft.nl/a101_displayCourse.do?course_id=53191" TargetMode="External"/><Relationship Id="rId18" Type="http://schemas.openxmlformats.org/officeDocument/2006/relationships/hyperlink" Target="https://studiegids.tudelft.nl/a101_displayCourse.do?course_id=53199" TargetMode="External"/><Relationship Id="rId39" Type="http://schemas.openxmlformats.org/officeDocument/2006/relationships/hyperlink" Target="https://studiegids.tudelft.nl/a101_displayCourse.do?course_id=53186" TargetMode="External"/><Relationship Id="rId34" Type="http://schemas.openxmlformats.org/officeDocument/2006/relationships/hyperlink" Target="https://studiegids.tudelft.nl/a101_displayCourse.do?course_id=53196" TargetMode="External"/><Relationship Id="rId50" Type="http://schemas.openxmlformats.org/officeDocument/2006/relationships/hyperlink" Target="https://studiegids.tudelft.nl/a101_displayCourse.do?course_id=53184" TargetMode="External"/><Relationship Id="rId55" Type="http://schemas.openxmlformats.org/officeDocument/2006/relationships/hyperlink" Target="https://studiegids.tudelft.nl/a101_displayCourse.do?course_id=53240" TargetMode="External"/><Relationship Id="rId76" Type="http://schemas.openxmlformats.org/officeDocument/2006/relationships/hyperlink" Target="https://studiegids.tudelft.nl/a101_displayCourse.do?course_id=53255" TargetMode="External"/><Relationship Id="rId7" Type="http://schemas.openxmlformats.org/officeDocument/2006/relationships/hyperlink" Target="https://studiegids.tudelft.nl/a101_displayCourse.do?course_id=52398" TargetMode="External"/><Relationship Id="rId71" Type="http://schemas.openxmlformats.org/officeDocument/2006/relationships/hyperlink" Target="https://studiegids.tudelft.nl/a101_displayCourse.do?course_id=52625" TargetMode="External"/><Relationship Id="rId92" Type="http://schemas.openxmlformats.org/officeDocument/2006/relationships/hyperlink" Target="https://studiegids.tudelft.nl/a101_displayProgram.do?program_tree_id=23800" TargetMode="External"/><Relationship Id="rId2" Type="http://schemas.openxmlformats.org/officeDocument/2006/relationships/hyperlink" Target="https://studiegids.tudelft.nl/a101_displayCourse.do?course_id=53176" TargetMode="External"/><Relationship Id="rId29" Type="http://schemas.openxmlformats.org/officeDocument/2006/relationships/hyperlink" Target="https://studiegids.tudelft.nl/a101_displayCourse.do?course_id=53212" TargetMode="External"/><Relationship Id="rId24" Type="http://schemas.openxmlformats.org/officeDocument/2006/relationships/hyperlink" Target="https://studiegids.tudelft.nl/a101_displayCourse.do?course_id=53207" TargetMode="External"/><Relationship Id="rId40" Type="http://schemas.openxmlformats.org/officeDocument/2006/relationships/hyperlink" Target="https://studiegids.tudelft.nl/a101_displayCourse.do?course_id=53185" TargetMode="External"/><Relationship Id="rId45" Type="http://schemas.openxmlformats.org/officeDocument/2006/relationships/hyperlink" Target="https://studiegids.tudelft.nl/a101_displayCourse.do?course_id=53207" TargetMode="External"/><Relationship Id="rId66" Type="http://schemas.openxmlformats.org/officeDocument/2006/relationships/hyperlink" Target="https://studiegids.tudelft.nl/a101_displayCourse.do?course_id=53248" TargetMode="External"/><Relationship Id="rId87" Type="http://schemas.openxmlformats.org/officeDocument/2006/relationships/hyperlink" Target="https://studiegids.tudelft.nl/a101_displayCourse.do?course_id=53262" TargetMode="External"/><Relationship Id="rId61" Type="http://schemas.openxmlformats.org/officeDocument/2006/relationships/hyperlink" Target="https://studiegids.tudelft.nl/a101_displayCourse.do?course_id=53247" TargetMode="External"/><Relationship Id="rId82" Type="http://schemas.openxmlformats.org/officeDocument/2006/relationships/hyperlink" Target="https://studiegids.tudelft.nl/a101_displayCourse.do?course_id=53252" TargetMode="External"/><Relationship Id="rId19" Type="http://schemas.openxmlformats.org/officeDocument/2006/relationships/hyperlink" Target="https://studiegids.tudelft.nl/a101_displayCourse.do?course_id=53204" TargetMode="External"/><Relationship Id="rId14" Type="http://schemas.openxmlformats.org/officeDocument/2006/relationships/hyperlink" Target="https://studiegids.tudelft.nl/a101_displayCourse.do?course_id=53193" TargetMode="External"/><Relationship Id="rId30" Type="http://schemas.openxmlformats.org/officeDocument/2006/relationships/hyperlink" Target="https://studiegids.tudelft.nl/a101_displayCourse.do?course_id=53193" TargetMode="External"/><Relationship Id="rId35" Type="http://schemas.openxmlformats.org/officeDocument/2006/relationships/hyperlink" Target="https://studiegids.tudelft.nl/a101_displayCourse.do?course_id=53232" TargetMode="External"/><Relationship Id="rId56" Type="http://schemas.openxmlformats.org/officeDocument/2006/relationships/hyperlink" Target="https://studiegids.tudelft.nl/a101_displayCourse.do?course_id=53208" TargetMode="External"/><Relationship Id="rId77" Type="http://schemas.openxmlformats.org/officeDocument/2006/relationships/hyperlink" Target="https://studiegids.tudelft.nl/a101_displayCourse.do?course_id=5325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38B03-3D8E-4E23-8E79-B5E6AABCCD37}">
  <dimension ref="A1:AH729"/>
  <sheetViews>
    <sheetView zoomScale="75" zoomScaleNormal="75" workbookViewId="0">
      <selection activeCell="M33" sqref="M33"/>
    </sheetView>
  </sheetViews>
  <sheetFormatPr baseColWidth="10" defaultColWidth="12.5" defaultRowHeight="15" x14ac:dyDescent="0.2"/>
  <cols>
    <col min="1" max="1" width="2.1640625" customWidth="1"/>
    <col min="2" max="2" width="7" style="1" customWidth="1"/>
    <col min="3" max="3" width="12.5" style="1"/>
    <col min="4" max="4" width="73.83203125" style="1" bestFit="1" customWidth="1"/>
    <col min="5" max="5" width="10.1640625" style="1" bestFit="1" customWidth="1"/>
    <col min="6" max="6" width="12.5" style="2"/>
    <col min="7" max="7" width="5.83203125" style="94" customWidth="1"/>
    <col min="8" max="8" width="9.83203125" style="94" customWidth="1"/>
    <col min="9" max="9" width="5" style="94" customWidth="1"/>
    <col min="10" max="13" width="12.5" style="94"/>
    <col min="14" max="14" width="21.5" style="94" customWidth="1"/>
    <col min="15" max="24" width="12.5" style="94"/>
    <col min="25" max="25" width="12.6640625" style="94" bestFit="1" customWidth="1"/>
    <col min="26" max="31" width="12.5" style="94"/>
  </cols>
  <sheetData>
    <row r="1" spans="2:34" ht="16" thickBot="1" x14ac:dyDescent="0.25">
      <c r="H1" s="96"/>
      <c r="I1" s="96"/>
      <c r="J1" s="96"/>
      <c r="K1" s="96"/>
      <c r="L1" s="96"/>
      <c r="M1" s="96"/>
      <c r="N1" s="96"/>
      <c r="O1" s="96"/>
      <c r="P1" s="93"/>
      <c r="Q1" s="93"/>
      <c r="R1" s="93"/>
      <c r="S1" s="93"/>
      <c r="T1" s="93"/>
      <c r="U1" s="93"/>
      <c r="V1" s="93"/>
      <c r="W1" s="93"/>
      <c r="X1" s="93"/>
      <c r="Y1" s="93"/>
      <c r="Z1" s="93"/>
      <c r="AA1" s="93"/>
      <c r="AB1" s="93"/>
      <c r="AC1" s="93"/>
      <c r="AD1" s="93"/>
      <c r="AE1" s="93"/>
      <c r="AF1" s="25"/>
      <c r="AG1" s="25"/>
    </row>
    <row r="2" spans="2:34" ht="16" x14ac:dyDescent="0.2">
      <c r="B2" s="116" t="s">
        <v>71</v>
      </c>
      <c r="C2" s="3"/>
      <c r="D2" s="4"/>
      <c r="E2" s="5">
        <f>SUM(E28:E31)</f>
        <v>23</v>
      </c>
      <c r="F2" s="6" t="str">
        <f>IF(E2=23, "Correct", "Insufficient")</f>
        <v>Correct</v>
      </c>
      <c r="H2" s="97" t="s">
        <v>65</v>
      </c>
      <c r="I2" s="96"/>
      <c r="J2" s="96"/>
      <c r="K2" s="96"/>
      <c r="L2" s="96"/>
      <c r="M2" s="96"/>
      <c r="N2" s="96"/>
      <c r="O2" s="96"/>
      <c r="P2" s="93"/>
      <c r="Q2" s="123"/>
      <c r="R2" s="123"/>
      <c r="S2" s="123"/>
      <c r="T2" s="123"/>
      <c r="U2" s="123"/>
      <c r="V2" s="123"/>
      <c r="W2" s="123"/>
      <c r="X2" s="123"/>
      <c r="Y2" s="123"/>
      <c r="Z2" s="123"/>
      <c r="AA2" s="93"/>
      <c r="AB2" s="93"/>
      <c r="AC2" s="93"/>
      <c r="AD2" s="93"/>
      <c r="AE2" s="93"/>
      <c r="AF2" s="25"/>
      <c r="AG2" s="25"/>
    </row>
    <row r="3" spans="2:34" ht="15.5" customHeight="1" x14ac:dyDescent="0.2">
      <c r="B3" s="7"/>
      <c r="C3" s="8"/>
      <c r="D3" s="9"/>
      <c r="E3" s="10"/>
      <c r="F3" s="59"/>
      <c r="H3" s="124" t="s">
        <v>210</v>
      </c>
      <c r="I3" s="124"/>
      <c r="J3" s="124"/>
      <c r="K3" s="124"/>
      <c r="L3" s="124"/>
      <c r="M3" s="124"/>
      <c r="N3" s="124"/>
      <c r="O3" s="124"/>
      <c r="P3" s="93"/>
      <c r="Q3" s="93"/>
      <c r="R3" s="93"/>
      <c r="S3" s="93"/>
      <c r="T3" s="93"/>
      <c r="U3" s="93"/>
      <c r="V3" s="93"/>
      <c r="W3" s="93"/>
      <c r="X3" s="93"/>
      <c r="Y3" s="93"/>
      <c r="Z3" s="93"/>
      <c r="AA3" s="93"/>
      <c r="AB3" s="93"/>
      <c r="AC3" s="93"/>
      <c r="AD3" s="93"/>
      <c r="AE3" s="93"/>
      <c r="AF3" s="93"/>
      <c r="AG3" s="25"/>
    </row>
    <row r="4" spans="2:34" ht="16" x14ac:dyDescent="0.2">
      <c r="B4" s="119" t="s">
        <v>112</v>
      </c>
      <c r="C4" s="8"/>
      <c r="D4" s="9"/>
      <c r="E4" s="10">
        <f>SUM(E5:E8)</f>
        <v>0</v>
      </c>
      <c r="F4" s="11" t="str">
        <f>IF(E4=27, "Correct", "Insufficient")</f>
        <v>Insufficient</v>
      </c>
      <c r="H4" s="124"/>
      <c r="I4" s="124"/>
      <c r="J4" s="124"/>
      <c r="K4" s="124"/>
      <c r="L4" s="124"/>
      <c r="M4" s="124"/>
      <c r="N4" s="124"/>
      <c r="O4" s="124"/>
      <c r="P4" s="93"/>
      <c r="Q4" s="93"/>
      <c r="R4" s="93"/>
      <c r="S4" s="93"/>
      <c r="T4" s="93"/>
      <c r="U4" s="93" t="s">
        <v>175</v>
      </c>
      <c r="V4" s="93" t="s">
        <v>176</v>
      </c>
      <c r="W4" s="93" t="s">
        <v>177</v>
      </c>
      <c r="X4" s="93" t="s">
        <v>178</v>
      </c>
      <c r="Y4" s="93" t="s">
        <v>184</v>
      </c>
      <c r="Z4" s="93" t="s">
        <v>179</v>
      </c>
      <c r="AA4" s="93" t="s">
        <v>180</v>
      </c>
      <c r="AB4" s="93"/>
      <c r="AC4" s="93"/>
      <c r="AD4" s="93"/>
      <c r="AE4" s="93"/>
      <c r="AF4" s="93"/>
      <c r="AG4" s="25"/>
    </row>
    <row r="5" spans="2:34" ht="15.5" customHeight="1" x14ac:dyDescent="0.2">
      <c r="B5" s="7"/>
      <c r="C5" s="8"/>
      <c r="D5" s="22" t="s">
        <v>95</v>
      </c>
      <c r="E5" s="10">
        <f>IF(B34="Yes", SUM(E35:E41), 0)</f>
        <v>0</v>
      </c>
      <c r="F5" s="11"/>
      <c r="H5" s="124"/>
      <c r="I5" s="124"/>
      <c r="J5" s="124"/>
      <c r="K5" s="124"/>
      <c r="L5" s="124"/>
      <c r="M5" s="124"/>
      <c r="N5" s="124"/>
      <c r="O5" s="124"/>
      <c r="P5" s="93">
        <v>1</v>
      </c>
      <c r="Q5" s="93" t="str">
        <f>_xlfn.IFS(G$28=1,$C$28,G$29=1,$C$29,G$30=1,$C$30,G$31=1,$C$31,G$35=1,$C$35,G$36=1,$C$36,G$37=1,$C$37,G$38=1,$C$38,G$39=1,$C$39,G$40=1,$C$40,G$41=1,$C$41,G$44=1,$C$44,G$45=1,$C$45,G$46=1,$C$46,G$47=1,$C$47,G$48=1,$C$48,G$49=1,$C$49,G$50=1,$C$50,G$53=1,$C$53,G$54=1,$C$54,G$55=1,$C$55,G$56=1,$C$56,G$57=1,$C$57,G$58=1,$C$58,G$61=1,$C$61,G$62=1,$C$62,G$63=1,$C$63,G$64=1,$C$64,G$65=1,$C$65,G$66=1,$C$66,G$70=1,$C$70,G$71=1,$C$71,G$72=1,$C$72,G$73=1,$C$73,G$74=1,$C$74,G$75=1,$C$75,G$76=1,$C$76,G$77=1,$C$77,G$78=1,$C$78,G$79=1,$C$79,G$80=1,$C$80,G$81=1,$C$81,G$82=1,$C$82,G$83=1,$C$83,G$84=1,$C$84,G$85=1,$C$85,G$88=1,$C$88,G$89=1,$C$89,G$90=1,$C$90,G$91=1,$C$91,G$92=1,$C$92,G$93=1,$C$93,G$94=1,$C$94,G$95=1,$C$95,G$96=1,$C$96,G$97=1,$C$97,G$100=1,$C$100,G$101=1,$C$101,G$102=1,$C$102,G$103=1,$C$103,G$104=1,$C$104,G$105=1,$C$105,G$106=1,$C$106,G$107=1,$C$107,G$108=1,$C$108,G$109=1,$C$109,G$113=1,$C$113,G$114=1,$C$114,G$115=1,$C$115,G$116=1,$C$116,G$119=1,$C$119,G$120=1,$C$120,G$121=1,$C$121,G$122=1,$C$122,G$123=1,$C$123,G$124=1,$C$124,G$127=1,$C$127,G$128=1,$C$128,G$129=1,$C$129,G$130=1,$C$130,G$131=1,$C$131,G$132=1,$C$132,G$133=1,$C$133,G$134=1,$C$134,G$135=1,$C$135,G$138=1,$C$138,G$139=1,$C$139,G$140=1,$C$140,G$143=1,$C$143,G$144=1,$C$144,G$147=1,$C$147,G$151=1,$C$151,G$152=1,$C$152,G$153=1,$C$153,G$154=1,$C$154,G$155=1,$C$155,G$156=1,$C$156,G$158=1,$C$158,G$159=1,$C$159,G$160=1,$C$160,G$161=1,$C$161)</f>
        <v>CIE4801-18</v>
      </c>
      <c r="R5" s="93" t="str">
        <f>_xlfn.IFS(H$28=1,$C$28,H$29=1,$C$29,H$30=1,$C$30,H$31=1,$C$31,H$35=1,$C$35,H$36=1,$C$36,H$37=1,$C$37,H$38=1,$C$38,H$39=1,$C$39,H$40=1,$C$40,H$41=1,$C$41,H$44=1,$C$44,H$45=1,$C$45,H$46=1,$C$46,H$47=1,$C$47,H$48=1,$C$48,H$49=1,$C$49,H$50=1,$C$50,H$53=1,$C$53,H$54=1,$C$54,H$55=1,$C$55,H$56=1,$C$56,H$57=1,$C$57,H$58=1,$C$58,H$61=1,$C$61,H$62=1,$C$62,H$63=1,$C$63,H$64=1,$C$64,H$65=1,$C$65,H$66=1,$C$66,H$70=1,$C$70,H$71=1,$C$71,H$72=1,$C$72,H$73=1,$C$73,H$74=1,$C$74,H$75=1,$C$75,H$76=1,$C$76,H$77=1,$C$77,H$78=1,$C$78,H$79=1,$C$79,H$80=1,$C$80,H$81=1,$C$81,H$82=1,$C$82,H$83=1,$C$83,H$84=1,$C$84,H$85=1,$C$85,H$88=1,$C$88,H$89=1,$C$89,H$90=1,$C$90,H$91=1,$C$91,H$92=1,$C$92,H$93=1,$C$93,H$94=1,$C$94,H$95=1,$C$95,H$96=1,$C$96,H$97=1,$C$97,H$100=1,$C$100,H$101=1,$C$101,H$102=1,$C$102,H$103=1,$C$103,H$104=1,$C$104,H$105=1,$C$105,H$106=1,$C$106,H$107=1,$C$107,H$108=1,$C$108,H$109=1,$C$109,H$113=1,$C$113,H$114=1,$C$114,H$115=1,$C$115,H$116=1,$C$116,H$119=1,$C$119,H$120=1,$C$120,H$121=1,$C$121,H$122=1,$C$122,H$123=1,$C$123,H$124=1,$C$124,H$127=1,$C$127,H$128=1,$C$128,H$129=1,$C$129,H$130=1,$C$130,H$131=1,$C$131,H$132=1,$C$132,H$133=1,$C$133,H$134=1,$C$134,H$135=1,$C$135,H$138=1,$C$138,H$139=1,$C$139,H$140=1,$C$140,H$143=1,$C$143,H$144=1,$C$144,H$147=1,$C$147,H$151=1,$C$151,H$152=1,$C$152,H$153=1,$C$153,H$154=1,$C$154,H$155=1,$C$155,H$156=1,$C$156,H$158=1,$C$158,H$159=1,$C$159,H$160=1,$C$160,H$161=1,$C$161)</f>
        <v>ME44206</v>
      </c>
      <c r="S5" s="93" t="str">
        <f>_xlfn.IFS(I$28=1,$C$28,I$29=1,$C$29,I$30=1,$C$30,I$31=1,$C$31,I$35=1,$C$35,I$36=1,$C$36,I$37=1,$C$37,I$38=1,$C$38,I$39=1,$C$39,I$40=1,$C$40,I$41=1,$C$41,I$44=1,$C$44,I$45=1,$C$45,I$46=1,$C$46,I$47=1,$C$47,I$48=1,$C$48,I$49=1,$C$49,I$50=1,$C$50,I$53=1,$C$53,I$54=1,$C$54,I$55=1,$C$55,I$56=1,$C$56,I$57=1,$C$57,I$58=1,$C$58,I$61=1,$C$61,I$62=1,$C$62,I$63=1,$C$63,I$64=1,$C$64,I$65=1,$C$65,I$66=1,$C$66,I$70=1,$C$70,I$71=1,$C$71,I$72=1,$C$72,I$73=1,$C$73,I$74=1,$C$74,I$75=1,$C$75,I$76=1,$C$76,I$77=1,$C$77,I$78=1,$C$78,I$79=1,$C$79,I$80=1,$C$80,I$81=1,$C$81,I$82=1,$C$82,I$83=1,$C$83,I$84=1,$C$84,I$85=1,$C$85,I$88=1,$C$88,I$89=1,$C$89,I$90=1,$C$90,I$91=1,$C$91,I$92=1,$C$92,I$93=1,$C$93,I$94=1,$C$94,I$95=1,$C$95,I$96=1,$C$96,I$97=1,$C$97,I$100=1,$C$100,I$101=1,$C$101,I$102=1,$C$102,I$103=1,$C$103,I$104=1,$C$104,I$105=1,$C$105,I$106=1,$C$106,I$107=1,$C$107,I$108=1,$C$108,I$109=1,$C$109,I$113=1,$C$113,I$114=1,$C$114,I$115=1,$C$115,I$116=1,$C$116,I$119=1,$C$119,I$120=1,$C$120,I$121=1,$C$121,I$122=1,$C$122,I$123=1,$C$123,I$124=1,$C$124,I$127=1,$C$127,I$128=1,$C$128,I$129=1,$C$129,I$130=1,$C$130,I$131=1,$C$131,I$132=1,$C$132,I$133=1,$C$133,I$134=1,$C$134,I$135=1,$C$135,I$138=1,$C$138,I$139=1,$C$139,I$140=1,$C$140,I$143=1,$C$143,I$144=1,$C$144,I$147=1,$C$147,I$151=1,$C$151,I$152=1,$C$152,I$153=1,$C$153,I$154=1,$C$154,I$155=1,$C$155,I$156=1,$C$156,I$158=1,$C$158,I$159=1,$C$159,I$160=1,$C$160,I$161=1,$C$161)</f>
        <v>TIL4020-20</v>
      </c>
      <c r="T5" s="93" t="str">
        <f>_xlfn.IFS(J$28=1,$C$28,J$29=1,$C$29,J$30=1,$C$30,J$31=1,$C$31,J$35=1,$C$35,J$36=1,$C$36,J$37=1,$C$37,J$38=1,$C$38,J$39=1,$C$39,J$40=1,$C$40,J$41=1,$C$41,J$44=1,$C$44,J$45=1,$C$45,J$46=1,$C$46,J$47=1,$C$47,J$48=1,$C$48,J$49=1,$C$49,J$50=1,$C$50,J$53=1,$C$53,J$54=1,$C$54,J$55=1,$C$55,J$56=1,$C$56,J$57=1,$C$57,J$58=1,$C$58,J$61=1,$C$61,J$62=1,$C$62,J$63=1,$C$63,J$64=1,$C$64,J$65=1,$C$65,J$66=1,$C$66,J$70=1,$C$70,J$71=1,$C$71,J$72=1,$C$72,J$73=1,$C$73,J$74=1,$C$74,J$75=1,$C$75,J$76=1,$C$76,J$77=1,$C$77,J$78=1,$C$78,J$79=1,$C$79,J$80=1,$C$80,J$81=1,$C$81,J$82=1,$C$82,J$83=1,$C$83,J$84=1,$C$84,J$85=1,$C$85,J$88=1,$C$88,J$89=1,$C$89,J$90=1,$C$90,J$91=1,$C$91,J$92=1,$C$92,J$93=1,$C$93,J$94=1,$C$94,J$95=1,$C$95,J$96=1,$C$96,J$97=1,$C$97,J$100=1,$C$100,J$101=1,$C$101,J$102=1,$C$102,J$103=1,$C$103,J$104=1,$C$104,J$105=1,$C$105,J$106=1,$C$106,J$107=1,$C$107,J$108=1,$C$108,J$109=1,$C$109,J$113=1,$C$113,J$114=1,$C$114,J$115=1,$C$115,J$116=1,$C$116,J$119=1,$C$119,J$120=1,$C$120,J$121=1,$C$121,J$122=1,$C$122,J$123=1,$C$123,J$124=1,$C$124,J$127=1,$C$127,J$128=1,$C$128,J$129=1,$C$129,J$130=1,$C$130,J$131=1,$C$131,J$132=1,$C$132,J$133=1,$C$133,J$134=1,$C$134,J$135=1,$C$135,J$138=1,$C$138,J$139=1,$C$139,J$140=1,$C$140,J$143=1,$C$143,J$144=1,$C$144,J$147=1,$C$147,J$151=1,$C$151,J$152=1,$C$152,J$153=1,$C$153,J$154=1,$C$154,J$155=1,$C$155,J$156=1,$C$156,J$158=1,$C$158,J$159=1,$C$159,J$160=1,$C$160,J$161=1,$C$161)</f>
        <v>TIL5050-20</v>
      </c>
      <c r="U5" s="93" t="e">
        <f>_xlfn.IFS(K$70=1,$C$70,K$71=1,$C$71,K$72=1,$C$72,K$73=1,$C$73,K$74=1,$C$74,K$75=1,$C$75,K$76=1,$C$76,K$77=1,$C$77,K$78=1,$C$78,K$79=1,$C$79,K$80=1,$C$80,K$81=1,$C$81,K$82=1,$C$82,K$83=1,$C$83,K$84=1,$C$84,K$85=1,$C$85)</f>
        <v>#N/A</v>
      </c>
      <c r="V5" s="93" t="e">
        <f>_xlfn.IFS(K$88=1,$C$88,K$89=1,$C$89,K$90=1,$C$90,K$91=1,$C$91,K$92=1,$C$92,K$93=1,$C$93,K$94=1,$C$94,K$95=1,$C$95,K$96=1,$C$96,K$97=1,$C$97)</f>
        <v>#N/A</v>
      </c>
      <c r="W5" s="93" t="e">
        <f>_xlfn.IFS(K$100=1,$C$100,K$101=1,$C$101,K$102=1,$C$102,K$103=1,$C$103,K$104=1,$C$104,K$105=1,$C$105,K$106=1,$C$106,K$107=1,$C$107,K$108=1,$C$108,K$109=1,$C$109)</f>
        <v>#N/A</v>
      </c>
      <c r="X5" s="93" t="e">
        <f>_xlfn.IFS(K$113=1,$C$113,K$114=1,$C$114,K$115=1,$C$115,K$116=1,$C$116,K$119=1,$C$119,K$120=1,$C$120,K$121=1,$C$121,K$122=1,$C$122,K$123=1,$C$123,K$124=1,$C$124,K$127=1,$C$127,K$128=1,$C$128,K$129=1,$C$129,K$130=1,$C$130,K$131=1,$C$131,K$132=1,$C$132,K$133=1,$C$133,K$134=1,$C$134,K$135=1,$C$135,K$138=1,$C$138,K$139=1,$C$139,K$140=1,$C$140)</f>
        <v>#N/A</v>
      </c>
      <c r="Y5" s="93" t="e">
        <f>_xlfn.IFS(K$138=1,$C$138,K$139=1,$C$139,K$140=1,$C$140)</f>
        <v>#N/A</v>
      </c>
      <c r="Z5" s="93" t="e">
        <f>_xlfn.IFS(K$151=1,C151,K$152=1,C152,K$153=1,C153,K$154=1,C154,K$155=1,C155,K$156=1,C156,K$158=1,C158,K$159=1,C159,K$160=1,C160,K$161=1,C161)</f>
        <v>#N/A</v>
      </c>
      <c r="AA5" s="93"/>
      <c r="AB5" s="93"/>
      <c r="AC5" s="93"/>
      <c r="AD5" s="93"/>
      <c r="AE5" s="93"/>
      <c r="AF5" s="93"/>
      <c r="AG5" s="25"/>
    </row>
    <row r="6" spans="2:34" ht="16" x14ac:dyDescent="0.2">
      <c r="B6" s="7"/>
      <c r="C6" s="8"/>
      <c r="D6" s="22" t="s">
        <v>96</v>
      </c>
      <c r="E6" s="10">
        <f>IF(B43="Yes", SUM(E44:E49), 0)</f>
        <v>0</v>
      </c>
      <c r="F6" s="11"/>
      <c r="H6" s="124"/>
      <c r="I6" s="124"/>
      <c r="J6" s="124"/>
      <c r="K6" s="124"/>
      <c r="L6" s="124"/>
      <c r="M6" s="124"/>
      <c r="N6" s="124"/>
      <c r="O6" s="124"/>
      <c r="P6" s="93">
        <v>2</v>
      </c>
      <c r="Q6" s="129" t="str">
        <f>_xlfn.IFS(G$28=2,$C$28,G$29=2,$C$29,G$30=2,$C$30,G$31=2,$C$31,G$35=2,$C$35,G$36=2,$C$36,G$37=2,$C$37,G$38=2,$C$38,G$39=2,$C$39,G$40=2,$C$40,G$41=2,$C$41,G$44=2,$C$44,G$45=2,$C$45,G$46=2,$C$46,G$47=2,$C$47,G$48=2,$C$48,G$49=2,$C$49,G$50=2,$C$50,G$53=2,$C$53,G$54=2,$C$54,G$55=2,$C$55,G$56=2,$C$56,G$57=2,$C$57,G$58=2,$C$58,G$61=2,$C$61,G$62=2,$C$62,G$63=2,$C$63,G$64=2,$C$64,G$65=2,$C$65,G$66=2,$C$66,G$70=2,$C$70,G$71=2,$C$71,G$72=2,$C$72,G$73=2,$C$73,G$74=2,$C$74,G$75=2,$C$75,G$76=2,$C$76,G$77=2,$C$77,G$78=2,$C$78,G$79=2,$C$79,G$80=2,$C$80,G$81=2,$C$81,G$82=2,$C$82,G$83=2,$C$83,G$84=2,$C$84,G$85=2,$C$85,G$88=2,$C$88,G$89=2,$C$89,G$90=2,$C$90,G$91=2,$C$91,G$92=2,$C$92,G$93=2,$C$93,G$94=2,$C$94,G$95=2,$C$95,G$96=2,$C$96,G$97=2,$C$97,G$100=2,$C$100,G$101=2,$C$101,G$102=2,$C$102,G$103=2,$C$103,G$104=2,$C$104,G$105=2,$C$105,G$106=2,$C$106,G$107=2,$C$107,G$108=2,$C$108,G$109=2,$C$109,G$113=2,$C$113,G$114=2,$C$114,G$115=2,$C$115,G$116=2,$C$116,G$119=2,$C$119,G$120=2,$C$120,G$121=2,$C$121,G$122=2,$C$122,G$123=2,$C$123,G$124=2,$C$124,G$127=2,$C$127,G$128=2,$C$128,G$129=2,$C$129,G$130=2,$C$130,G$131=2,$C$131,G$132=2,$C$132,G$133=2,$C$133,G$134=2,$C$134,G$135=2,$C$135,G$138=2,$C$138,G$139=2,$C$139,G$140=2,$C$140,G$143=2,$C$143,G$144=2,$C$144,G$147=2,$C$147,G$151=2,$C$151,G$152=2,$C$152,G$153=2,$C$153,G$154=2,$C$154,G$155=2,$C$155,G$156=2,$C$156,G$158=2,$C$158,G$159=2,$C$159,G$160=2,$C$160,G$161=2,$C$161)</f>
        <v>ME44206</v>
      </c>
      <c r="R6" s="129" t="str">
        <f>_xlfn.IFS(H$28=2,$C$28,H$29=2,$C$29,H$30=2,$C$30,H$31=2,$C$31,H$35=2,$C$35,H$36=2,$C$36,H$37=2,$C$37,H$38=2,$C$38,H$39=2,$C$39,H$40=2,$C$40,H$41=2,$C$41,H$44=2,$C$44,H$45=2,$C$45,H$46=2,$C$46,H$47=2,$C$47,H$48=2,$C$48,H$49=2,$C$49,H$50=2,$C$50,H$53=2,$C$53,H$54=2,$C$54,H$55=2,$C$55,H$56=2,$C$56,H$57=2,$C$57,H$58=2,$C$58,H$61=2,$C$61,H$62=2,$C$62,H$63=2,$C$63,H$64=2,$C$64,H$65=2,$C$65,H$66=2,$C$66,H$70=2,$C$70,H$71=2,$C$71,H$72=2,$C$72,H$73=2,$C$73,H$74=2,$C$74,H$75=2,$C$75,H$76=2,$C$76,H$77=2,$C$77,H$78=2,$C$78,H$79=2,$C$79,H$80=2,$C$80,H$81=2,$C$81,H$82=2,$C$82,H$83=2,$C$83,H$84=2,$C$84,H$85=2,$C$85,H$88=2,$C$88,H$89=2,$C$89,H$90=2,$C$90,H$91=2,$C$91,H$92=2,$C$92,H$93=2,$C$93,H$94=2,$C$94,H$95=2,$C$95,H$96=2,$C$96,H$97=2,$C$97,H$100=2,$C$100,H$101=2,$C$101,H$102=2,$C$102,H$103=2,$C$103,H$104=2,$C$104,H$105=2,$C$105,H$106=2,$C$106,H$107=2,$C$107,H$108=2,$C$108,H$109=2,$C$109,H$113=2,$C$113,H$114=2,$C$114,H$115=2,$C$115,H$116=2,$C$116,H$119=2,$C$119,H$120=2,$C$120,H$121=2,$C$121,H$122=2,$C$122,H$123=2,$C$123,H$124=2,$C$124,H$127=2,$C$127,H$128=2,$C$128,H$129=2,$C$129,H$130=2,$C$130,H$131=2,$C$131,H$132=2,$C$132,H$133=2,$C$133,H$134=2,$C$134,H$135=2,$C$135,H$138=2,$C$138,H$139=2,$C$139,H$140=2,$C$140,H$143=2,$C$143,H$144=2,$C$144,H$147=2,$C$147,H$151=2,$C$151,H$152=2,$C$152,H$153=2,$C$153,H$154=2,$C$154,H$155=2,$C$155,H$156=2,$C$156,H$158=2,$C$158,H$159=2,$C$159,H$160=2,$C$160,H$161=2,$C$161)</f>
        <v>SEN1221</v>
      </c>
      <c r="S6" s="129" t="str">
        <f>_xlfn.IFS(I$28=2,$C$28,I$29=2,$C$29,I$30=2,$C$30,I$31=2,$C$31,I$35=2,$C$35,I$36=2,$C$36,I$37=2,$C$37,I$38=2,$C$38,I$39=2,$C$39,I$40=2,$C$40,I$41=2,$C$41,I$44=2,$C$44,I$45=2,$C$45,I$46=2,$C$46,I$47=2,$C$47,I$48=2,$C$48,I$49=2,$C$49,I$50=2,$C$50,I$53=2,$C$53,I$54=2,$C$54,I$55=2,$C$55,I$56=2,$C$56,I$57=2,$C$57,I$58=2,$C$58,I$61=2,$C$61,I$62=2,$C$62,I$63=2,$C$63,I$64=2,$C$64,I$65=2,$C$65,I$66=2,$C$66,I$70=2,$C$70,I$71=2,$C$71,I$72=2,$C$72,I$73=2,$C$73,I$74=2,$C$74,I$75=2,$C$75,I$76=2,$C$76,I$77=2,$C$77,I$78=2,$C$78,I$79=2,$C$79,I$80=2,$C$80,I$81=2,$C$81,I$82=2,$C$82,I$83=2,$C$83,I$84=2,$C$84,I$85=2,$C$85,I$88=2,$C$88,I$89=2,$C$89,I$90=2,$C$90,I$91=2,$C$91,I$92=2,$C$92,I$93=2,$C$93,I$94=2,$C$94,I$95=2,$C$95,I$96=2,$C$96,I$97=2,$C$97,I$100=2,$C$100,I$101=2,$C$101,I$102=2,$C$102,I$103=2,$C$103,I$104=2,$C$104,I$105=2,$C$105,I$106=2,$C$106,I$107=2,$C$107,I$108=2,$C$108,I$109=2,$C$109,I$113=2,$C$113,I$114=2,$C$114,I$115=2,$C$115,I$116=2,$C$116,I$119=2,$C$119,I$120=2,$C$120,I$121=2,$C$121,I$122=2,$C$122,I$123=2,$C$123,I$124=2,$C$124,I$127=2,$C$127,I$128=2,$C$128,I$129=2,$C$129,I$130=2,$C$130,I$131=2,$C$131,I$132=2,$C$132,I$133=2,$C$133,I$134=2,$C$134,I$135=2,$C$135,I$138=2,$C$138,I$139=2,$C$139,I$140=2,$C$140,I$143=2,$C$143,I$144=2,$C$144,I$147=2,$C$147,I$151=2,$C$151,I$152=2,$C$152,I$153=2,$C$153,I$154=2,$C$154,I$155=2,$C$155,I$156=2,$C$156,I$158=2,$C$158,I$159=2,$C$159,I$160=2,$C$160,I$161=2,$C$161)</f>
        <v>TIL5050-20</v>
      </c>
      <c r="T6" s="129" t="str">
        <f>_xlfn.IFS(J$28=2,$C$28,J$29=2,$C$29,J$30=2,$C$30,J$31=2,$C$31,J$35=2,$C$35,J$36=2,$C$36,J$37=2,$C$37,J$38=2,$C$38,J$39=2,$C$39,J$40=2,$C$40,J$41=2,$C$41,J$44=2,$C$44,J$45=2,$C$45,J$46=2,$C$46,J$47=2,$C$47,J$48=2,$C$48,J$49=2,$C$49,J$50=2,$C$50,J$53=2,$C$53,J$54=2,$C$54,J$55=2,$C$55,J$56=2,$C$56,J$57=2,$C$57,J$58=2,$C$58,J$61=2,$C$61,J$62=2,$C$62,J$63=2,$C$63,J$64=2,$C$64,J$65=2,$C$65,J$66=2,$C$66,J$70=2,$C$70,J$71=2,$C$71,J$72=2,$C$72,J$73=2,$C$73,J$74=2,$C$74,J$75=2,$C$75,J$76=2,$C$76,J$77=2,$C$77,J$78=2,$C$78,J$79=2,$C$79,J$80=2,$C$80,J$81=2,$C$81,J$82=2,$C$82,J$83=2,$C$83,J$84=2,$C$84,J$85=2,$C$85,J$88=2,$C$88,J$89=2,$C$89,J$90=2,$C$90,J$91=2,$C$91,J$92=2,$C$92,J$93=2,$C$93,J$94=2,$C$94,J$95=2,$C$95,J$96=2,$C$96,J$97=2,$C$97,J$100=2,$C$100,J$101=2,$C$101,J$102=2,$C$102,J$103=2,$C$103,J$104=2,$C$104,J$105=2,$C$105,J$106=2,$C$106,J$107=2,$C$107,J$108=2,$C$108,J$109=2,$C$109,J$113=2,$C$113,J$114=2,$C$114,J$115=2,$C$115,J$116=2,$C$116,J$119=2,$C$119,J$120=2,$C$120,J$121=2,$C$121,J$122=2,$C$122,J$123=2,$C$123,J$124=2,$C$124,J$127=2,$C$127,J$128=2,$C$128,J$129=2,$C$129,J$130=2,$C$130,J$131=2,$C$131,J$132=2,$C$132,J$133=2,$C$133,J$134=2,$C$134,J$135=2,$C$135,J$138=2,$C$138,J$139=2,$C$139,J$140=2,$C$140,J$143=2,$C$143,J$144=2,$C$144,J$147=2,$C$147,J$151=2,$C$151,J$152=2,$C$152,J$153=2,$C$153,J$154=2,$C$154,J$155=2,$C$155,J$156=2,$C$156,J$158=2,$C$158,J$159=2,$C$159,J$160=2,$C$160,J$161=2,$C$161)</f>
        <v>TIL5060</v>
      </c>
      <c r="U6" s="129" t="e">
        <f>_xlfn.IFS(K$70=2,$C$70,K$71=2,$C$71,K$72=2,$C$72,K$73=2,$C$73,K$74=2,$C$74,K$75=2,$C$75,K$76=2,$C$76,K$77=2,$C$77,K$78=2,$C$78,K$79=2,$C$79,K$80=2,$C$80,K$81=2,$C$81,K$82=2,$C$82,K$83=2,$C$83,K$84=2,$C$84,K$85=2,$C$85)</f>
        <v>#N/A</v>
      </c>
      <c r="V6" s="93" t="e">
        <f>_xlfn.IFS(K$88=2,$C$88,K$89=2,$C$89,K$90=2,$C$90,K$91=2,$C$91,K$92=2,$C$92,K$93=2,$C$93,K$94=2,$C$94,K$95=2,$C$95,K$96=2,$C$96,K$97=2,$C$97)</f>
        <v>#N/A</v>
      </c>
      <c r="W6" s="129" t="e">
        <f>_xlfn.IFS(K$100=2,$C$100,K$101=2,$C$101,K$102=2,$C$102,K$103=2,$C$103,K$104=2,$C$104,K$105=2,$C$105,K$106=2,$C$106,K$107=2,$C$107,K$108=2,$C$108,K$109=2,$C$109)</f>
        <v>#N/A</v>
      </c>
      <c r="X6" s="129" t="e">
        <f>_xlfn.IFS(K$113=2,$C$113,K$114=2,$C$114,K$115=2,$C$115,K$116=2,$C$116,K$119=2,$C$119,K$120=2,$C$120,K$121=2,$C$121,K$122=2,$C$122,K$123=2,$C$123,K$124=2,$C$124,K$127=2,$C$127,K$128=2,$C$128,K$129=2,$C$129,K$130=2,$C$130,K$131=2,$C$131,K$132=2,$C$132,K$133=2,$C$133,K$134=2,$C$134,K$135=2,$C$135,K$138=2,$C$138,K$139=2,$C$139,K$140=2,$C$140)</f>
        <v>#N/A</v>
      </c>
      <c r="Y6" s="129" t="e">
        <f>_xlfn.IFS(K$138=2,$C$138,K$139=2,$C$139,K$140=2,$C$140)</f>
        <v>#N/A</v>
      </c>
      <c r="Z6" s="129" t="e">
        <f>_xlfn.IFS(K$151=2,C151,K$152=2,C152,K$153=2,C153,K$154=2,C154,K$155=2,C155,K$156=2,C156,K$158=2,C158,K$159=2,C159,K$160=2,C160,K$161=2,C161)</f>
        <v>#N/A</v>
      </c>
      <c r="AA6" s="93"/>
      <c r="AB6" s="93"/>
      <c r="AC6" s="93"/>
      <c r="AD6" s="93"/>
      <c r="AE6" s="93"/>
      <c r="AF6" s="93"/>
      <c r="AG6" s="25"/>
    </row>
    <row r="7" spans="2:34" ht="16" x14ac:dyDescent="0.2">
      <c r="B7" s="7"/>
      <c r="C7" s="8"/>
      <c r="D7" s="22" t="s">
        <v>97</v>
      </c>
      <c r="E7" s="10">
        <f>IF(B52="Yes", SUM(E53:E58), 0)</f>
        <v>0</v>
      </c>
      <c r="F7" s="11"/>
      <c r="H7" s="124"/>
      <c r="I7" s="124"/>
      <c r="J7" s="124"/>
      <c r="K7" s="124"/>
      <c r="L7" s="124"/>
      <c r="M7" s="124"/>
      <c r="N7" s="124"/>
      <c r="O7" s="124"/>
      <c r="P7" s="93">
        <v>3</v>
      </c>
      <c r="Q7" s="129" t="str">
        <f>_xlfn.IFS(G$28=3,$C$28,G$29=3,$C$29,G$30=3,$C$30,G$31=3,$C$31,G$35=3,$C$35,G$36=3,$C$36,G$37=3,$C$37,G$38=3,$C$38,G$39=3,$C$39,G$40=3,$C$40,G$41=3,$C$41,G$44=3,$C$44,G$45=3,$C$45,G$46=3,$C$46,G$47=3,$C$47,G$48=3,$C$48,G$49=3,$C$49,G$50=3,$C$50,G$53=3,$C$53,G$54=3,$C$54,G$55=3,$C$55,G$56=3,$C$56,G$57=3,$C$57,G$58=3,$C$58,G$61=3,$C$61,G$62=3,$C$62,G$63=3,$C$63,G$64=3,$C$64,G$65=3,$C$65,G$66=3,$C$66,G$70=3,$C$70,G$71=3,$C$71,G$72=3,$C$72,G$73=3,$C$73,G$74=3,$C$74,G$75=3,$C$75,G$76=3,$C$76,G$77=3,$C$77,G$78=3,$C$78,G$79=3,$C$79,G$80=3,$C$80,G$81=3,$C$81,G$82=3,$C$82,G$83=3,$C$83,G$84=3,$C$84,G$85=3,$C$85,G$88=3,$C$88,G$89=3,$C$89,G$90=3,$C$90,G$91=3,$C$91,G$92=3,$C$92,G$93=3,$C$93,G$94=3,$C$94,G$95=3,$C$95,G$96=3,$C$96,G$97=3,$C$97,G$100=3,$C$100,G$101=3,$C$101,G$102=3,$C$102,G$103=3,$C$103,G$104=3,$C$104,G$105=3,$C$105,G$106=3,$C$106,G$107=3,$C$107,G$108=3,$C$108,G$109=3,$C$109,G$113=3,$C$113,G$114=3,$C$114,G$115=3,$C$115,G$116=3,$C$116,G$119=3,$C$119,G$120=3,$C$120,G$121=3,$C$121,G$122=3,$C$122,G$123=3,$C$123,G$124=3,$C$124,G$127=3,$C$127,G$128=3,$C$128,G$129=3,$C$129,G$130=3,$C$130,G$131=3,$C$131,G$132=3,$C$132,G$133=3,$C$133,G$134=3,$C$134,G$135=3,$C$135,G$138=3,$C$138,G$139=3,$C$139,G$140=3,$C$140,G$143=3,$C$143,G$144=3,$C$144,G$147=3,$C$147,G$151=3,$C$151,G$152=3,$C$152,G$153=3,$C$153,G$154=3,$C$154,G$155=3,$C$155,G$156=3,$C$156,G$158=3,$C$158,G$159=3,$C$159,G$160=3,$C$160,G$161=3,$C$161)</f>
        <v>TIL4030-16</v>
      </c>
      <c r="R7" s="129" t="str">
        <f>_xlfn.IFS(H$28=3,$C$28,H$29=3,$C$29,H$30=3,$C$30,H$31=3,$C$31,H$35=3,$C$35,H$36=3,$C$36,H$37=3,$C$37,H$38=3,$C$38,H$39=3,$C$39,H$40=3,$C$40,H$41=3,$C$41,H$44=3,$C$44,H$45=3,$C$45,H$46=3,$C$46,H$47=3,$C$47,H$48=3,$C$48,H$49=3,$C$49,H$50=3,$C$50,H$53=3,$C$53,H$54=3,$C$54,H$55=3,$C$55,H$56=3,$C$56,H$57=3,$C$57,H$58=3,$C$58,H$61=3,$C$61,H$62=3,$C$62,H$63=3,$C$63,H$64=3,$C$64,H$65=3,$C$65,H$66=3,$C$66,H$70=3,$C$70,H$71=3,$C$71,H$72=3,$C$72,H$73=3,$C$73,H$74=3,$C$74,H$75=3,$C$75,H$76=3,$C$76,H$77=3,$C$77,H$78=3,$C$78,H$79=3,$C$79,H$80=3,$C$80,H$81=3,$C$81,H$82=3,$C$82,H$83=3,$C$83,H$84=3,$C$84,H$85=3,$C$85,H$88=3,$C$88,H$89=3,$C$89,H$90=3,$C$90,H$91=3,$C$91,H$92=3,$C$92,H$93=3,$C$93,H$94=3,$C$94,H$95=3,$C$95,H$96=3,$C$96,H$97=3,$C$97,H$100=3,$C$100,H$101=3,$C$101,H$102=3,$C$102,H$103=3,$C$103,H$104=3,$C$104,H$105=3,$C$105,H$106=3,$C$106,H$107=3,$C$107,H$108=3,$C$108,H$109=3,$C$109,H$113=3,$C$113,H$114=3,$C$114,H$115=3,$C$115,H$116=3,$C$116,H$119=3,$C$119,H$120=3,$C$120,H$121=3,$C$121,H$122=3,$C$122,H$123=3,$C$123,H$124=3,$C$124,H$127=3,$C$127,H$128=3,$C$128,H$129=3,$C$129,H$130=3,$C$130,H$131=3,$C$131,H$132=3,$C$132,H$133=3,$C$133,H$134=3,$C$134,H$135=3,$C$135,H$138=3,$C$138,H$139=3,$C$139,H$140=3,$C$140,H$143=3,$C$143,H$144=3,$C$144,H$147=3,$C$147,H$151=3,$C$151,H$152=3,$C$152,H$153=3,$C$153,H$154=3,$C$154,H$155=3,$C$155,H$156=3,$C$156,H$158=3,$C$158,H$159=3,$C$159,H$160=3,$C$160,H$161=3,$C$161)</f>
        <v>TIL4030-16</v>
      </c>
      <c r="S7" s="129" t="str">
        <f>_xlfn.IFS(I$28=3,$C$28,I$29=3,$C$29,I$30=3,$C$30,I$31=3,$C$31,I$35=3,$C$35,I$36=3,$C$36,I$37=3,$C$37,I$38=3,$C$38,I$39=3,$C$39,I$40=3,$C$40,I$41=3,$C$41,I$44=3,$C$44,I$45=3,$C$45,I$46=3,$C$46,I$47=3,$C$47,I$48=3,$C$48,I$49=3,$C$49,I$50=3,$C$50,I$53=3,$C$53,I$54=3,$C$54,I$55=3,$C$55,I$56=3,$C$56,I$57=3,$C$57,I$58=3,$C$58,I$61=3,$C$61,I$62=3,$C$62,I$63=3,$C$63,I$64=3,$C$64,I$65=3,$C$65,I$66=3,$C$66,I$70=3,$C$70,I$71=3,$C$71,I$72=3,$C$72,I$73=3,$C$73,I$74=3,$C$74,I$75=3,$C$75,I$76=3,$C$76,I$77=3,$C$77,I$78=3,$C$78,I$79=3,$C$79,I$80=3,$C$80,I$81=3,$C$81,I$82=3,$C$82,I$83=3,$C$83,I$84=3,$C$84,I$85=3,$C$85,I$88=3,$C$88,I$89=3,$C$89,I$90=3,$C$90,I$91=3,$C$91,I$92=3,$C$92,I$93=3,$C$93,I$94=3,$C$94,I$95=3,$C$95,I$96=3,$C$96,I$97=3,$C$97,I$100=3,$C$100,I$101=3,$C$101,I$102=3,$C$102,I$103=3,$C$103,I$104=3,$C$104,I$105=3,$C$105,I$106=3,$C$106,I$107=3,$C$107,I$108=3,$C$108,I$109=3,$C$109,I$113=3,$C$113,I$114=3,$C$114,I$115=3,$C$115,I$116=3,$C$116,I$119=3,$C$119,I$120=3,$C$120,I$121=3,$C$121,I$122=3,$C$122,I$123=3,$C$123,I$124=3,$C$124,I$127=3,$C$127,I$128=3,$C$128,I$129=3,$C$129,I$130=3,$C$130,I$131=3,$C$131,I$132=3,$C$132,I$133=3,$C$133,I$134=3,$C$134,I$135=3,$C$135,I$138=3,$C$138,I$139=3,$C$139,I$140=3,$C$140,I$143=3,$C$143,I$144=3,$C$144,I$147=3,$C$147,I$151=3,$C$151,I$152=3,$C$152,I$153=3,$C$153,I$154=3,$C$154,I$155=3,$C$155,I$156=3,$C$156,I$158=3,$C$158,I$159=3,$C$159,I$160=3,$C$160,I$161=3,$C$161)</f>
        <v>TIL5060</v>
      </c>
      <c r="T7" s="129" t="e">
        <f>_xlfn.IFS(J$28=3,$C$28,J$29=3,$C$29,J$30=3,$C$30,J$31=3,$C$31,J$35=3,$C$35,J$36=3,$C$36,J$37=3,$C$37,J$38=3,$C$38,J$39=3,$C$39,J$40=3,$C$40,J$41=3,$C$41,J$44=3,$C$44,J$45=3,$C$45,J$46=3,$C$46,J$47=3,$C$47,J$48=3,$C$48,J$49=3,$C$49,J$50=3,$C$50,J$53=3,$C$53,J$54=3,$C$54,J$55=3,$C$55,J$56=3,$C$56,J$57=3,$C$57,J$58=3,$C$58,J$61=3,$C$61,J$62=3,$C$62,J$63=3,$C$63,J$64=3,$C$64,J$65=3,$C$65,J$66=3,$C$66,J$70=3,$C$70,J$71=3,$C$71,J$72=3,$C$72,J$73=3,$C$73,J$74=3,$C$74,J$75=3,$C$75,J$76=3,$C$76,J$77=3,$C$77,J$78=3,$C$78,J$79=3,$C$79,J$80=3,$C$80,J$81=3,$C$81,J$82=3,$C$82,J$83=3,$C$83,J$84=3,$C$84,J$85=3,$C$85,J$88=3,$C$88,J$89=3,$C$89,J$90=3,$C$90,J$91=3,$C$91,J$92=3,$C$92,J$93=3,$C$93,J$94=3,$C$94,J$95=3,$C$95,J$96=3,$C$96,J$97=3,$C$97,J$100=3,$C$100,J$101=3,$C$101,J$102=3,$C$102,J$103=3,$C$103,J$104=3,$C$104,J$105=3,$C$105,J$106=3,$C$106,J$107=3,$C$107,J$108=3,$C$108,J$109=3,$C$109,J$113=3,$C$113,J$114=3,$C$114,J$115=3,$C$115,J$116=3,$C$116,J$119=3,$C$119,J$120=3,$C$120,J$121=3,$C$121,J$122=3,$C$122,J$123=3,$C$123,J$124=3,$C$124,J$127=3,$C$127,J$128=3,$C$128,J$129=3,$C$129,J$130=3,$C$130,J$131=3,$C$131,J$132=3,$C$132,J$133=3,$C$133,J$134=3,$C$134,J$135=3,$C$135,J$138=3,$C$138,J$139=3,$C$139,J$140=3,$C$140,J$143=3,$C$143,J$144=3,$C$144,J$147=3,$C$147,J$151=3,$C$151,J$152=3,$C$152,J$153=3,$C$153,J$154=3,$C$154,J$155=3,$C$155,J$156=3,$C$156,J$158=3,$C$158,J$159=3,$C$159,J$160=3,$C$160,J$161=3,$C$161)</f>
        <v>#N/A</v>
      </c>
      <c r="U7" s="129" t="e">
        <f>_xlfn.IFS(K$70=3,$C$70,K$71=3,$C$71,K$72=3,$C$72,K$73=3,$C$73,K$74=3,$C$74,K$75=3,$C$75,K$76=3,$C$76,K$77=3,$C$77,K$78=3,$C$78,K$79=3,$C$79,K$80=3,$C$80,K$81=3,$C$81,K$82=3,$C$82,K$83=3,$C$83,K$84=3,$C$84,K$85=3,$C$85)</f>
        <v>#N/A</v>
      </c>
      <c r="V7" s="129" t="e">
        <f>_xlfn.IFS(K$88=3,$C$88,K$89=3,$C$89,K$90=3,$C$90,K$91=3,$C$91,K$92=3,$C$92,K$93=3,$C$93,K$94=3,$C$94,K$95=3,$C$95,K$96=3,$C$96,K$97=3,$C$97)</f>
        <v>#N/A</v>
      </c>
      <c r="W7" s="129" t="e">
        <f>_xlfn.IFS(K$100=3,$C$100,K$101=3,$C$101,K$102=3,$C$102,K$103=3,$C$103,K$104=3,$C$104,K$105=3,$C$105,K$106=3,$C$106,K$107=3,$C$107,K$108=3,$C$108,K$109=3,$C$109)</f>
        <v>#N/A</v>
      </c>
      <c r="X7" s="129" t="e">
        <f>_xlfn.IFS(K$113=3,$C$113,K$114=3,$C$114,K$115=3,$C$115,K$116=3,$C$116,K$119=3,$C$119,K$120=3,$C$120,K$121=3,$C$121,K$122=3,$C$122,K$123=3,$C$123,K$124=3,$C$124,K$127=3,$C$127,K$128=3,$C$128,K$129=3,$C$129,K$130=3,$C$130,K$131=3,$C$131,K$132=3,$C$132,K$133=3,$C$133,K$134=3,$C$134,K$135=3,$C$135,K$138=3,$C$138,K$139=3,$C$139,K$140=3,$C$140)</f>
        <v>#N/A</v>
      </c>
      <c r="Y7" s="129" t="e">
        <f>_xlfn.IFS(K$138=3,$C$138,K$139=3,$C$139,K$140=3,$C$140)</f>
        <v>#N/A</v>
      </c>
      <c r="Z7" s="129" t="e">
        <f>_xlfn.IFS(K$151=3,C151,K$152=3,C152,K$153=3,C153,K$154=3,C154,K$155=3,C155,K$156=3,C156,K$158=3,C158,K$159=3,C159,K$160=3,C160,K$161=3,C161)</f>
        <v>#N/A</v>
      </c>
      <c r="AA7" s="93"/>
      <c r="AB7" s="123"/>
      <c r="AC7" s="123"/>
      <c r="AD7" s="123"/>
      <c r="AE7" s="123"/>
      <c r="AF7" s="123"/>
      <c r="AG7" s="123"/>
      <c r="AH7" s="1"/>
    </row>
    <row r="8" spans="2:34" ht="16" x14ac:dyDescent="0.2">
      <c r="B8" s="7"/>
      <c r="C8" s="8"/>
      <c r="D8" s="22" t="s">
        <v>98</v>
      </c>
      <c r="E8" s="10">
        <f>IF(B60="Yes", SUM(E61:E66), 0)</f>
        <v>0</v>
      </c>
      <c r="F8" s="11"/>
      <c r="H8" s="124"/>
      <c r="I8" s="124"/>
      <c r="J8" s="124"/>
      <c r="K8" s="124"/>
      <c r="L8" s="124"/>
      <c r="M8" s="124"/>
      <c r="N8" s="124"/>
      <c r="O8" s="124"/>
      <c r="P8" s="93">
        <v>4</v>
      </c>
      <c r="Q8" s="129" t="str">
        <f>_xlfn.IFS(G$28=4,$C$28,G$29=4,$C$29,G$30=4,$C$30,G$31=4,$C$31,G$35=4,$C$35,G$36=4,$C$36,G$37=4,$C$37,G$38=4,$C$38,G$39=4,$C$39,G$40=4,$C$40,G$41=4,$C$41,G$44=4,$C$44,G$45=4,$C$45,G$46=4,$C$46,G$47=4,$C$47,G$48=4,$C$48,G$49=4,$C$49,G$50=4,$C$50,G$53=4,$C$53,G$54=4,$C$54,G$55=4,$C$55,G$56=4,$C$56,G$57=4,$C$57,G$58=4,$C$58,G$61=4,$C$61,G$62=4,$C$62,G$63=4,$C$63,G$64=4,$C$64,G$65=4,$C$65,G$66=4,$C$66,G$70=4,$C$70,G$71=4,$C$71,G$72=4,$C$72,G$73=4,$C$73,G$74=4,$C$74,G$75=4,$C$75,G$76=4,$C$76,G$77=4,$C$77,G$78=4,$C$78,G$79=4,$C$79,G$80=4,$C$80,G$81=4,$C$81,G$82=4,$C$82,G$83=4,$C$83,G$84=4,$C$84,G$85=4,$C$85,G$88=4,$C$88,G$89=4,$C$89,G$90=4,$C$90,G$91=4,$C$91,G$92=4,$C$92,G$93=4,$C$93,G$94=4,$C$94,G$95=4,$C$95,G$96=4,$C$96,G$97=4,$C$97,G$100=4,$C$100,G$101=4,$C$101,G$102=4,$C$102,G$103=4,$C$103,G$104=4,$C$104,G$105=4,$C$105,G$106=4,$C$106,G$107=4,$C$107,G$108=4,$C$108,G$109=4,$C$109,G$113=4,$C$113,G$114=4,$C$114,G$115=4,$C$115,G$116=4,$C$116,G$119=4,$C$119,G$120=4,$C$120,G$121=4,$C$121,G$122=4,$C$122,G$123=4,$C$123,G$124=4,$C$124,G$127=4,$C$127,G$128=4,$C$128,G$129=4,$C$129,G$130=4,$C$130,G$131=4,$C$131,G$132=4,$C$132,G$133=4,$C$133,G$134=4,$C$134,G$135=4,$C$135,G$138=4,$C$138,G$139=4,$C$139,G$140=4,$C$140,G$143=4,$C$143,G$144=4,$C$144,G$147=4,$C$147,G$151=4,$C$151,G$152=4,$C$152,G$153=4,$C$153,G$154=4,$C$154,G$155=4,$C$155,G$156=4,$C$156,G$158=4,$C$158,G$159=4,$C$159,G$160=4,$C$160,G$161=4,$C$161)</f>
        <v>TIL4020-20</v>
      </c>
      <c r="R8" s="129" t="str">
        <f>_xlfn.IFS(H$28=4,$C$28,H$29=4,$C$29,H$30=4,$C$30,H$31=4,$C$31,H$35=4,$C$35,H$36=4,$C$36,H$37=4,$C$37,H$38=4,$C$38,H$39=4,$C$39,H$40=4,$C$40,H$41=4,$C$41,H$44=4,$C$44,H$45=4,$C$45,H$46=4,$C$46,H$47=4,$C$47,H$48=4,$C$48,H$49=4,$C$49,H$50=4,$C$50,H$53=4,$C$53,H$54=4,$C$54,H$55=4,$C$55,H$56=4,$C$56,H$57=4,$C$57,H$58=4,$C$58,H$61=4,$C$61,H$62=4,$C$62,H$63=4,$C$63,H$64=4,$C$64,H$65=4,$C$65,H$66=4,$C$66,H$70=4,$C$70,H$71=4,$C$71,H$72=4,$C$72,H$73=4,$C$73,H$74=4,$C$74,H$75=4,$C$75,H$76=4,$C$76,H$77=4,$C$77,H$78=4,$C$78,H$79=4,$C$79,H$80=4,$C$80,H$81=4,$C$81,H$82=4,$C$82,H$83=4,$C$83,H$84=4,$C$84,H$85=4,$C$85,H$88=4,$C$88,H$89=4,$C$89,H$90=4,$C$90,H$91=4,$C$91,H$92=4,$C$92,H$93=4,$C$93,H$94=4,$C$94,H$95=4,$C$95,H$96=4,$C$96,H$97=4,$C$97,H$100=4,$C$100,H$101=4,$C$101,H$102=4,$C$102,H$103=4,$C$103,H$104=4,$C$104,H$105=4,$C$105,H$106=4,$C$106,H$107=4,$C$107,H$108=4,$C$108,H$109=4,$C$109,H$113=4,$C$113,H$114=4,$C$114,H$115=4,$C$115,H$116=4,$C$116,H$119=4,$C$119,H$120=4,$C$120,H$121=4,$C$121,H$122=4,$C$122,H$123=4,$C$123,H$124=4,$C$124,H$127=4,$C$127,H$128=4,$C$128,H$129=4,$C$129,H$130=4,$C$130,H$131=4,$C$131,H$132=4,$C$132,H$133=4,$C$133,H$134=4,$C$134,H$135=4,$C$135,H$138=4,$C$138,H$139=4,$C$139,H$140=4,$C$140,H$143=4,$C$143,H$144=4,$C$144,H$147=4,$C$147,H$151=4,$C$151,H$152=4,$C$152,H$153=4,$C$153,H$154=4,$C$154,H$155=4,$C$155,H$156=4,$C$156,H$158=4,$C$158,H$159=4,$C$159,H$160=4,$C$160,H$161=4,$C$161)</f>
        <v>TIL5050-20</v>
      </c>
      <c r="S8" s="129" t="e">
        <f>_xlfn.IFS(I$28=4,$C$28,I$29=4,$C$29,I$30=4,$C$30,I$31=4,$C$31,I$35=4,$C$35,I$36=4,$C$36,I$37=4,$C$37,I$38=4,$C$38,I$39=4,$C$39,I$40=4,$C$40,I$41=4,$C$41,I$44=4,$C$44,I$45=4,$C$45,I$46=4,$C$46,I$47=4,$C$47,I$48=4,$C$48,I$49=4,$C$49,I$50=4,$C$50,I$53=4,$C$53,I$54=4,$C$54,I$55=4,$C$55,I$56=4,$C$56,I$57=4,$C$57,I$58=4,$C$58,I$61=4,$C$61,I$62=4,$C$62,I$63=4,$C$63,I$64=4,$C$64,I$65=4,$C$65,I$66=4,$C$66,I$70=4,$C$70,I$71=4,$C$71,I$72=4,$C$72,I$73=4,$C$73,I$74=4,$C$74,I$75=4,$C$75,I$76=4,$C$76,I$77=4,$C$77,I$78=4,$C$78,I$79=4,$C$79,I$80=4,$C$80,I$81=4,$C$81,I$82=4,$C$82,I$83=4,$C$83,I$84=4,$C$84,I$85=4,$C$85,I$88=4,$C$88,I$89=4,$C$89,I$90=4,$C$90,I$91=4,$C$91,I$92=4,$C$92,I$93=4,$C$93,I$94=4,$C$94,I$95=4,$C$95,I$96=4,$C$96,I$97=4,$C$97,I$100=4,$C$100,I$101=4,$C$101,I$102=4,$C$102,I$103=4,$C$103,I$104=4,$C$104,I$105=4,$C$105,I$106=4,$C$106,I$107=4,$C$107,I$108=4,$C$108,I$109=4,$C$109,I$113=4,$C$113,I$114=4,$C$114,I$115=4,$C$115,I$116=4,$C$116,I$119=4,$C$119,I$120=4,$C$120,I$121=4,$C$121,I$122=4,$C$122,I$123=4,$C$123,I$124=4,$C$124,I$127=4,$C$127,I$128=4,$C$128,I$129=4,$C$129,I$130=4,$C$130,I$131=4,$C$131,I$132=4,$C$132,I$133=4,$C$133,I$134=4,$C$134,I$135=4,$C$135,I$138=4,$C$138,I$139=4,$C$139,I$140=4,$C$140,I$143=4,$C$143,I$144=4,$C$144,I$147=4,$C$147,I$151=4,$C$151,I$152=4,$C$152,I$153=4,$C$153,I$154=4,$C$154,I$155=4,$C$155,I$156=4,$C$156,I$158=4,$C$158,I$159=4,$C$159,I$160=4,$C$160,I$161=4,$C$161)</f>
        <v>#N/A</v>
      </c>
      <c r="T8" s="129" t="e">
        <f>_xlfn.IFS(J$28=4,$C$28,J$29=4,$C$29,J$30=4,$C$30,J$31=4,$C$31,J$35=4,$C$35,J$36=4,$C$36,J$37=4,$C$37,J$38=4,$C$38,J$39=4,$C$39,J$40=4,$C$40,J$41=4,$C$41,J$44=4,$C$44,J$45=4,$C$45,J$46=4,$C$46,J$47=4,$C$47,J$48=4,$C$48,J$49=4,$C$49,J$50=4,$C$50,J$53=4,$C$53,J$54=4,$C$54,J$55=4,$C$55,J$56=4,$C$56,J$57=4,$C$57,J$58=4,$C$58,J$61=4,$C$61,J$62=4,$C$62,J$63=4,$C$63,J$64=4,$C$64,J$65=4,$C$65,J$66=4,$C$66,J$70=4,$C$70,J$71=4,$C$71,J$72=4,$C$72,J$73=4,$C$73,J$74=4,$C$74,J$75=4,$C$75,J$76=4,$C$76,J$77=4,$C$77,J$78=4,$C$78,J$79=4,$C$79,J$80=4,$C$80,J$81=4,$C$81,J$82=4,$C$82,J$83=4,$C$83,J$84=4,$C$84,J$85=4,$C$85,J$88=4,$C$88,J$89=4,$C$89,J$90=4,$C$90,J$91=4,$C$91,J$92=4,$C$92,J$93=4,$C$93,J$94=4,$C$94,J$95=4,$C$95,J$96=4,$C$96,J$97=4,$C$97,J$100=4,$C$100,J$101=4,$C$101,J$102=4,$C$102,J$103=4,$C$103,J$104=4,$C$104,J$105=4,$C$105,J$106=4,$C$106,J$107=4,$C$107,J$108=4,$C$108,J$109=4,$C$109,J$113=4,$C$113,J$114=4,$C$114,J$115=4,$C$115,J$116=4,$C$116,J$119=4,$C$119,J$120=4,$C$120,J$121=4,$C$121,J$122=4,$C$122,J$123=4,$C$123,J$124=4,$C$124,J$127=4,$C$127,J$128=4,$C$128,J$129=4,$C$129,J$130=4,$C$130,J$131=4,$C$131,J$132=4,$C$132,J$133=4,$C$133,J$134=4,$C$134,J$135=4,$C$135,J$138=4,$C$138,J$139=4,$C$139,J$140=4,$C$140,J$143=4,$C$143,J$144=4,$C$144,J$147=4,$C$147,J$151=4,$C$151,J$152=4,$C$152,J$153=4,$C$153,J$154=4,$C$154,J$155=4,$C$155,J$156=4,$C$156,J$158=4,$C$158,J$159=4,$C$159,J$160=4,$C$160,J$161=4,$C$161)</f>
        <v>#N/A</v>
      </c>
      <c r="U8" s="129" t="e">
        <f>_xlfn.IFS(K$70=4,$C$70,K$71=4,$C$71,K$72=4,$C$72,K$73=4,$C$73,K$74=4,$C$74,K$75=4,$C$75,K$76=4,$C$76,K$77=4,$C$77,K$78=4,$C$78,K$79=4,$C$79,K$80=4,$C$80,K$81=4,$C$81,K$82=4,$C$82,K$83=4,$C$83,K$84=4,$C$84,K$85=4,$C$85)</f>
        <v>#N/A</v>
      </c>
      <c r="V8" s="129" t="e">
        <f>_xlfn.IFS(K$88=4,$C$88,K$89=4,$C$89,K$90=4,$C$90,K$91=4,$C$91,K$92=4,$C$92,K$93=4,$C$93,K$94=4,$C$94,K$95=4,$C$95,K$96=4,$C$96,K$97=4,$C$97)</f>
        <v>#N/A</v>
      </c>
      <c r="W8" s="129" t="e">
        <f>_xlfn.IFS(K$100=4,$C$100,K$101=4,$C$101,K$102=4,$C$102,K$103=4,$C$103,K$104=4,$C$104,K$105=4,$C$105,K$106=4,$C$106,K$107=4,$C$107,K$108=4,$C$108,K$109=4,$C$109)</f>
        <v>#N/A</v>
      </c>
      <c r="X8" s="129" t="e">
        <f>_xlfn.IFS(K$113=4,$C$113,K$114=4,$C$114,K$115=4,$C$115,K$116=4,$C$116,K$119=4,$C$119,K$120=4,$C$120,K$121=4,$C$121,K$122=4,$C$122,K$123=4,$C$123,K$124=4,$C$124,K$127=4,$C$127,K$128=4,$C$128,K$129=4,$C$129,K$130=4,$C$130,K$131=4,$C$131,K$132=4,$C$132,K$133=4,$C$133,K$134=4,$C$134,K$135=4,$C$135,K$138=4,$C$138,K$139=4,$C$139,K$140=4,$C$140)</f>
        <v>#N/A</v>
      </c>
      <c r="Y8" s="93"/>
      <c r="Z8" s="129" t="e">
        <f>_xlfn.IFS(K$151=4,C151,K$152=4,C152,K$153=4,C153,K$154=4,C154,K$155=4,C155,K$156=4,C156,K$158=4,C158,K$159=4,C159,K$160=4,C160,K$161=4,C161)</f>
        <v>#N/A</v>
      </c>
      <c r="AA8" s="93"/>
      <c r="AB8" s="123"/>
      <c r="AC8" s="123"/>
      <c r="AD8" s="123"/>
      <c r="AE8" s="123"/>
      <c r="AF8" s="123"/>
      <c r="AG8" s="123"/>
      <c r="AH8" s="1"/>
    </row>
    <row r="9" spans="2:34" ht="16" x14ac:dyDescent="0.2">
      <c r="B9" s="7"/>
      <c r="C9" s="8"/>
      <c r="D9" s="12"/>
      <c r="E9" s="10"/>
      <c r="F9" s="11"/>
      <c r="H9" s="124"/>
      <c r="I9" s="124"/>
      <c r="J9" s="124"/>
      <c r="K9" s="124"/>
      <c r="L9" s="124"/>
      <c r="M9" s="124"/>
      <c r="N9" s="124"/>
      <c r="O9" s="124"/>
      <c r="P9" s="93">
        <v>5</v>
      </c>
      <c r="Q9" s="129" t="str">
        <f>_xlfn.IFS(G$28=5,$C$28,G$29=5,$C$29,G$30=5,$C$30,G$31=5,$C$31,G$35=5,$C$35,G$36=5,$C$36,G$37=5,$C$37,G$38=5,$C$38,G$39=5,$C$39,G$40=5,$C$40,G$41=5,$C$41,G$44=5,$C$44,G$45=5,$C$45,G$46=5,$C$46,G$47=5,$C$47,G$48=5,$C$48,G$49=5,$C$49,G$50=5,$C$50,G$53=5,$C$53,G$54=5,$C$54,G$55=5,$C$55,G$56=5,$C$56,G$57=5,$C$57,G$58=5,$C$58,G$61=5,$C$61,G$62=5,$C$62,G$63=5,$C$63,G$64=5,$C$64,G$65=5,$C$65,G$66=5,$C$66,G$70=5,$C$70,G$71=5,$C$71,G$72=5,$C$72,G$73=5,$C$73,G$74=5,$C$74,G$75=5,$C$75,G$76=5,$C$76,G$77=5,$C$77,G$78=5,$C$78,G$79=5,$C$79,G$80=5,$C$80,G$81=5,$C$81,G$82=5,$C$82,G$83=5,$C$83,G$84=5,$C$84,G$85=5,$C$85,G$88=5,$C$88,G$89=5,$C$89,G$90=5,$C$90,G$91=5,$C$91,G$92=5,$C$92,G$93=5,$C$93,G$94=5,$C$94,G$95=5,$C$95,G$96=5,$C$96,G$97=5,$C$97,G$100=5,$C$100,G$101=5,$C$101,G$102=5,$C$102,G$103=5,$C$103,G$104=5,$C$104,G$105=5,$C$105,G$106=5,$C$106,G$107=5,$C$107,G$108=5,$C$108,G$109=5,$C$109,G$113=5,$C$113,G$114=5,$C$114,G$115=5,$C$115,G$116=5,$C$116,G$119=5,$C$119,G$120=5,$C$120,G$121=5,$C$121,G$122=5,$C$122,G$123=5,$C$123,G$124=5,$C$124,G$127=5,$C$127,G$128=5,$C$128,G$129=5,$C$129,G$130=5,$C$130,G$131=5,$C$131,G$132=5,$C$132,G$133=5,$C$133,G$134=5,$C$134,G$135=5,$C$135,G$138=5,$C$138,G$139=5,$C$139,G$140=5,$C$140,G$143=5,$C$143,G$144=5,$C$144,G$147=5,$C$147,G$151=5,$C$151,G$152=5,$C$152,G$153=5,$C$153,G$154=5,$C$154,G$155=5,$C$155,G$156=5,$C$156,G$158=5,$C$158,G$159=5,$C$159,G$160=5,$C$160,G$161=5,$C$161)</f>
        <v>TIL5050-20</v>
      </c>
      <c r="R9" s="129" t="str">
        <f>_xlfn.IFS(H$28=5,$C$28,H$29=5,$C$29,H$30=5,$C$30,H$31=5,$C$31,H$35=5,$C$35,H$36=5,$C$36,H$37=5,$C$37,H$38=5,$C$38,H$39=5,$C$39,H$40=5,$C$40,H$41=5,$C$41,H$44=5,$C$44,H$45=5,$C$45,H$46=5,$C$46,H$47=5,$C$47,H$48=5,$C$48,H$49=5,$C$49,H$50=5,$C$50,H$53=5,$C$53,H$54=5,$C$54,H$55=5,$C$55,H$56=5,$C$56,H$57=5,$C$57,H$58=5,$C$58,H$61=5,$C$61,H$62=5,$C$62,H$63=5,$C$63,H$64=5,$C$64,H$65=5,$C$65,H$66=5,$C$66,H$70=5,$C$70,H$71=5,$C$71,H$72=5,$C$72,H$73=5,$C$73,H$74=5,$C$74,H$75=5,$C$75,H$76=5,$C$76,H$77=5,$C$77,H$78=5,$C$78,H$79=5,$C$79,H$80=5,$C$80,H$81=5,$C$81,H$82=5,$C$82,H$83=5,$C$83,H$84=5,$C$84,H$85=5,$C$85,H$88=5,$C$88,H$89=5,$C$89,H$90=5,$C$90,H$91=5,$C$91,H$92=5,$C$92,H$93=5,$C$93,H$94=5,$C$94,H$95=5,$C$95,H$96=5,$C$96,H$97=5,$C$97,H$100=5,$C$100,H$101=5,$C$101,H$102=5,$C$102,H$103=5,$C$103,H$104=5,$C$104,H$105=5,$C$105,H$106=5,$C$106,H$107=5,$C$107,H$108=5,$C$108,H$109=5,$C$109,H$113=5,$C$113,H$114=5,$C$114,H$115=5,$C$115,H$116=5,$C$116,H$119=5,$C$119,H$120=5,$C$120,H$121=5,$C$121,H$122=5,$C$122,H$123=5,$C$123,H$124=5,$C$124,H$127=5,$C$127,H$128=5,$C$128,H$129=5,$C$129,H$130=5,$C$130,H$131=5,$C$131,H$132=5,$C$132,H$133=5,$C$133,H$134=5,$C$134,H$135=5,$C$135,H$138=5,$C$138,H$139=5,$C$139,H$140=5,$C$140,H$143=5,$C$143,H$144=5,$C$144,H$147=5,$C$147,H$151=5,$C$151,H$152=5,$C$152,H$153=5,$C$153,H$154=5,$C$154,H$155=5,$C$155,H$156=5,$C$156,H$158=5,$C$158,H$159=5,$C$159,H$160=5,$C$160,H$161=5,$C$161)</f>
        <v>TIL5060</v>
      </c>
      <c r="S9" s="129" t="e">
        <f>_xlfn.IFS(I$28=5,$C$28,I$29=5,$C$29,I$30=5,$C$30,I$31=5,$C$31,I$35=5,$C$35,I$36=5,$C$36,I$37=5,$C$37,I$38=5,$C$38,I$39=5,$C$39,I$40=5,$C$40,I$41=5,$C$41,I$44=5,$C$44,I$45=5,$C$45,I$46=5,$C$46,I$47=5,$C$47,I$48=5,$C$48,I$49=5,$C$49,I$50=5,$C$50,I$53=5,$C$53,I$54=5,$C$54,I$55=5,$C$55,I$56=5,$C$56,I$57=5,$C$57,I$58=5,$C$58,I$61=5,$C$61,I$62=5,$C$62,I$63=5,$C$63,I$64=5,$C$64,I$65=5,$C$65,I$66=5,$C$66,I$70=5,$C$70,I$71=5,$C$71,I$72=5,$C$72,I$73=5,$C$73,I$74=5,$C$74,I$75=5,$C$75,I$76=5,$C$76,I$77=5,$C$77,I$78=5,$C$78,I$79=5,$C$79,I$80=5,$C$80,I$81=5,$C$81,I$82=5,$C$82,I$83=5,$C$83,I$84=5,$C$84,I$85=5,$C$85,I$88=5,$C$88,I$89=5,$C$89,I$90=5,$C$90,I$91=5,$C$91,I$92=5,$C$92,I$93=5,$C$93,I$94=5,$C$94,I$95=5,$C$95,I$96=5,$C$96,I$97=5,$C$97,I$100=5,$C$100,I$101=5,$C$101,I$102=5,$C$102,I$103=5,$C$103,I$104=5,$C$104,I$105=5,$C$105,I$106=5,$C$106,I$107=5,$C$107,I$108=5,$C$108,I$109=5,$C$109,I$113=5,$C$113,I$114=5,$C$114,I$115=5,$C$115,I$116=5,$C$116,I$119=5,$C$119,I$120=5,$C$120,I$121=5,$C$121,I$122=5,$C$122,I$123=5,$C$123,I$124=5,$C$124,I$127=5,$C$127,I$128=5,$C$128,I$129=5,$C$129,I$130=5,$C$130,I$131=5,$C$131,I$132=5,$C$132,I$133=5,$C$133,I$134=5,$C$134,I$135=5,$C$135,I$138=5,$C$138,I$139=5,$C$139,I$140=5,$C$140,I$143=5,$C$143,I$144=5,$C$144,I$147=5,$C$147,I$151=5,$C$151,I$152=5,$C$152,I$153=5,$C$153,I$154=5,$C$154,I$155=5,$C$155,I$156=5,$C$156,I$158=5,$C$158,I$159=5,$C$159,I$160=5,$C$160,I$161=5,$C$161)</f>
        <v>#N/A</v>
      </c>
      <c r="T9" s="129" t="e">
        <f>_xlfn.IFS(J$28=5,$C$28,J$29=5,$C$29,J$30=5,$C$30,J$31=5,$C$31,J$35=5,$C$35,J$36=5,$C$36,J$37=5,$C$37,J$38=5,$C$38,J$39=5,$C$39,J$40=5,$C$40,J$41=5,$C$41,J$44=5,$C$44,J$45=5,$C$45,J$46=5,$C$46,J$47=5,$C$47,J$48=5,$C$48,J$49=5,$C$49,J$50=5,$C$50,J$53=5,$C$53,J$54=5,$C$54,J$55=5,$C$55,J$56=5,$C$56,J$57=5,$C$57,J$58=5,$C$58,J$61=5,$C$61,J$62=5,$C$62,J$63=5,$C$63,J$64=5,$C$64,J$65=5,$C$65,J$66=5,$C$66,J$70=5,$C$70,J$71=5,$C$71,J$72=5,$C$72,J$73=5,$C$73,J$74=5,$C$74,J$75=5,$C$75,J$76=5,$C$76,J$77=5,$C$77,J$78=5,$C$78,J$79=5,$C$79,J$80=5,$C$80,J$81=5,$C$81,J$82=5,$C$82,J$83=5,$C$83,J$84=5,$C$84,J$85=5,$C$85,J$88=5,$C$88,J$89=5,$C$89,J$90=5,$C$90,J$91=5,$C$91,J$92=5,$C$92,J$93=5,$C$93,J$94=5,$C$94,J$95=5,$C$95,J$96=5,$C$96,J$97=5,$C$97,J$100=5,$C$100,J$101=5,$C$101,J$102=5,$C$102,J$103=5,$C$103,J$104=5,$C$104,J$105=5,$C$105,J$106=5,$C$106,J$107=5,$C$107,J$108=5,$C$108,J$109=5,$C$109,J$113=5,$C$113,J$114=5,$C$114,J$115=5,$C$115,J$116=5,$C$116,J$119=5,$C$119,J$120=5,$C$120,J$121=5,$C$121,J$122=5,$C$122,J$123=5,$C$123,J$124=5,$C$124,J$127=5,$C$127,J$128=5,$C$128,J$129=5,$C$129,J$130=5,$C$130,J$131=5,$C$131,J$132=5,$C$132,J$133=5,$C$133,J$134=5,$C$134,J$135=5,$C$135,J$138=5,$C$138,J$139=5,$C$139,J$140=5,$C$140,J$143=5,$C$143,J$144=5,$C$144,J$147=5,$C$147,J$151=5,$C$151,J$152=5,$C$152,J$153=5,$C$153,J$154=5,$C$154,J$155=5,$C$155,J$156=5,$C$156,J$158=5,$C$158,J$159=5,$C$159,J$160=5,$C$160,J$161=5,$C$161)</f>
        <v>#N/A</v>
      </c>
      <c r="U9" s="129" t="e">
        <f>_xlfn.IFS(K$70=5,$C$70,K$71=5,$C$71,K$72=5,$C$72,K$73=5,$C$73,K$74=5,$C$74,K$75=5,$C$75,K$76=5,$C$76,K$77=5,$C$77,K$78=5,$C$78,K$79=5,$C$79,K$80=5,$C$80,K$81=5,$C$81,K$82=5,$C$82,K$83=5,$C$83,K$84=5,$C$84,K$85=5,$C$85)</f>
        <v>#N/A</v>
      </c>
      <c r="V9" s="129" t="e">
        <f>_xlfn.IFS(K$88=5,$C$88,K$89=5,$C$89,K$90=5,$C$90,K$91=5,$C$91,K$92=5,$C$92,K$93=5,$C$93,K$94=5,$C$94,K$95=5,$C$95,K$96=5,$C$96,K$97=5,$C$97)</f>
        <v>#N/A</v>
      </c>
      <c r="W9" s="129" t="e">
        <f>_xlfn.IFS(K$100=5,$C$100,K$101=5,$C$101,K$102=5,$C$102,K$103=5,$C$103,K$104=5,$C$104,K$105=5,$C$105,K$106=5,$C$106,K$107=5,$C$107,K$108=5,$C$108,K$109=5,$C$109)</f>
        <v>#N/A</v>
      </c>
      <c r="X9" s="129" t="e">
        <f>_xlfn.IFS(K$113=5,$C$113,K$114=5,$C$114,K$115=5,$C$115,K$116=5,$C$116,K$119=5,$C$119,K$120=5,$C$120,K$121=5,$C$121,K$122=5,$C$122,K$123=5,$C$123,K$124=5,$C$124,K$127=5,$C$127,K$128=5,$C$128,K$129=5,$C$129,K$130=5,$C$130,K$131=5,$C$131,K$132=5,$C$132,K$133=5,$C$133,K$134=5,$C$134,K$135=5,$C$135,K$138=5,$C$138,K$139=5,$C$139,K$140=5,$C$140)</f>
        <v>#N/A</v>
      </c>
      <c r="Y9" s="93"/>
      <c r="Z9" s="129" t="e">
        <f>_xlfn.IFS(K$151=5,C151,K$152=5,C152,K$153=5,C153,K$154=5,C154,K$155=5,C155,K$156=5,C156,K$158=5,C158,K$159=5,C159,K$160=5,C160,K$161=5,C161)</f>
        <v>#N/A</v>
      </c>
      <c r="AA9" s="93"/>
      <c r="AB9" s="123"/>
      <c r="AC9" s="123"/>
      <c r="AD9" s="123"/>
      <c r="AE9" s="123"/>
      <c r="AF9" s="123"/>
      <c r="AG9" s="123"/>
      <c r="AH9" s="1"/>
    </row>
    <row r="10" spans="2:34" ht="16" x14ac:dyDescent="0.2">
      <c r="B10" s="119" t="s">
        <v>206</v>
      </c>
      <c r="C10" s="8"/>
      <c r="D10" s="9"/>
      <c r="E10" s="10">
        <f>SUM(E11:E15)</f>
        <v>0</v>
      </c>
      <c r="F10" s="11" t="str">
        <f>IF(E10&gt;=25,"Correct","Insufficient")</f>
        <v>Insufficient</v>
      </c>
      <c r="H10" s="124"/>
      <c r="I10" s="124"/>
      <c r="J10" s="124"/>
      <c r="K10" s="124"/>
      <c r="L10" s="124"/>
      <c r="M10" s="124"/>
      <c r="N10" s="124"/>
      <c r="O10" s="124"/>
      <c r="P10" s="93">
        <v>6</v>
      </c>
      <c r="Q10" s="129" t="str">
        <f>_xlfn.IFS(G$28=6,$C$28,G$29=6,$C$29,G$30=6,$C$30,G$31=6,$C$31,G$35=6,$C$35,G$36=6,$C$36,G$37=6,$C$37,G$38=6,$C$38,G$39=6,$C$39,G$40=6,$C$40,G$41=6,$C$41,G$44=6,$C$44,G$45=6,$C$45,G$46=6,$C$46,G$47=6,$C$47,G$48=6,$C$48,G$49=6,$C$49,G$50=6,$C$50,G$53=6,$C$53,G$54=6,$C$54,G$55=6,$C$55,G$56=6,$C$56,G$57=6,$C$57,G$58=6,$C$58,G$61=6,$C$61,G$62=6,$C$62,G$63=6,$C$63,G$64=6,$C$64,G$65=6,$C$65,G$66=6,$C$66,G$70=6,$C$70,G$71=6,$C$71,G$72=6,$C$72,G$73=6,$C$73,G$74=6,$C$74,G$75=6,$C$75,G$76=6,$C$76,G$77=6,$C$77,G$78=6,$C$78,G$79=6,$C$79,G$80=6,$C$80,G$81=6,$C$81,G$82=6,$C$82,G$83=6,$C$83,G$84=6,$C$84,G$85=6,$C$85,G$88=6,$C$88,G$89=6,$C$89,G$90=6,$C$90,G$91=6,$C$91,G$92=6,$C$92,G$93=6,$C$93,G$94=6,$C$94,G$95=6,$C$95,G$96=6,$C$96,G$97=6,$C$97,G$100=6,$C$100,G$101=6,$C$101,G$102=6,$C$102,G$103=6,$C$103,G$104=6,$C$104,G$105=6,$C$105,G$106=6,$C$106,G$107=6,$C$107,G$108=6,$C$108,G$109=6,$C$109,G$113=6,$C$113,G$114=6,$C$114,G$115=6,$C$115,G$116=6,$C$116,G$119=6,$C$119,G$120=6,$C$120,G$121=6,$C$121,G$122=6,$C$122,G$123=6,$C$123,G$124=6,$C$124,G$127=6,$C$127,G$128=6,$C$128,G$129=6,$C$129,G$130=6,$C$130,G$131=6,$C$131,G$132=6,$C$132,G$133=6,$C$133,G$134=6,$C$134,G$135=6,$C$135,G$138=6,$C$138,G$139=6,$C$139,G$140=6,$C$140,G$143=6,$C$143,G$144=6,$C$144,G$147=6,$C$147,G$151=6,$C$151,G$152=6,$C$152,G$153=6,$C$153,G$154=6,$C$154,G$155=6,$C$155,G$156=6,$C$156,G$158=6,$C$158,G$159=6,$C$159,G$160=6,$C$160,G$161=6,$C$161)</f>
        <v>TIL5060</v>
      </c>
      <c r="R10" s="129" t="e">
        <f>_xlfn.IFS(H$28=6,$C$28,H$29=6,$C$29,H$30=6,$C$30,H$31=6,$C$31,H$35=6,$C$35,H$36=6,$C$36,H$37=6,$C$37,H$38=6,$C$38,H$39=6,$C$39,H$40=6,$C$40,H$41=6,$C$41,H$44=6,$C$44,H$45=6,$C$45,H$46=6,$C$46,H$47=6,$C$47,H$48=6,$C$48,H$49=6,$C$49,H$50=6,$C$50,H$53=6,$C$53,H$54=6,$C$54,H$55=6,$C$55,H$56=6,$C$56,H$57=6,$C$57,H$58=6,$C$58,H$61=6,$C$61,H$62=6,$C$62,H$63=6,$C$63,H$64=6,$C$64,H$65=6,$C$65,H$66=6,$C$66,H$70=6,$C$70,H$71=6,$C$71,H$72=6,$C$72,H$73=6,$C$73,H$74=6,$C$74,H$75=6,$C$75,H$76=6,$C$76,H$77=6,$C$77,H$78=6,$C$78,H$79=6,$C$79,H$80=6,$C$80,H$81=6,$C$81,H$82=6,$C$82,H$83=6,$C$83,H$84=6,$C$84,H$85=6,$C$85,H$88=6,$C$88,H$89=6,$C$89,H$90=6,$C$90,H$91=6,$C$91,H$92=6,$C$92,H$93=6,$C$93,H$94=6,$C$94,H$95=6,$C$95,H$96=6,$C$96,H$97=6,$C$97,H$100=6,$C$100,H$101=6,$C$101,H$102=6,$C$102,H$103=6,$C$103,H$104=6,$C$104,H$105=6,$C$105,H$106=6,$C$106,H$107=6,$C$107,H$108=6,$C$108,H$109=6,$C$109,H$113=6,$C$113,H$114=6,$C$114,H$115=6,$C$115,H$116=6,$C$116,H$119=6,$C$119,H$120=6,$C$120,H$121=6,$C$121,H$122=6,$C$122,H$123=6,$C$123,H$124=6,$C$124,H$127=6,$C$127,H$128=6,$C$128,H$129=6,$C$129,H$130=6,$C$130,H$131=6,$C$131,H$132=6,$C$132,H$133=6,$C$133,H$134=6,$C$134,H$135=6,$C$135,H$138=6,$C$138,H$139=6,$C$139,H$140=6,$C$140,H$143=6,$C$143,H$144=6,$C$144,H$147=6,$C$147,H$151=6,$C$151,H$152=6,$C$152,H$153=6,$C$153,H$154=6,$C$154,H$155=6,$C$155,H$156=6,$C$156,H$158=6,$C$158,H$159=6,$C$159,H$160=6,$C$160,H$161=6,$C$161)</f>
        <v>#N/A</v>
      </c>
      <c r="S10" s="129" t="e">
        <f>_xlfn.IFS(I$28=6,$C$28,I$29=6,$C$29,I$30=6,$C$30,I$31=6,$C$31,I$35=6,$C$35,I$36=6,$C$36,I$37=6,$C$37,I$38=6,$C$38,I$39=6,$C$39,I$40=6,$C$40,I$41=6,$C$41,I$44=6,$C$44,I$45=6,$C$45,I$46=6,$C$46,I$47=6,$C$47,I$48=6,$C$48,I$49=6,$C$49,I$50=6,$C$50,I$53=6,$C$53,I$54=6,$C$54,I$55=6,$C$55,I$56=6,$C$56,I$57=6,$C$57,I$58=6,$C$58,I$61=6,$C$61,I$62=6,$C$62,I$63=6,$C$63,I$64=6,$C$64,I$65=6,$C$65,I$66=6,$C$66,I$70=6,$C$70,I$71=6,$C$71,I$72=6,$C$72,I$73=6,$C$73,I$74=6,$C$74,I$75=6,$C$75,I$76=6,$C$76,I$77=6,$C$77,I$78=6,$C$78,I$79=6,$C$79,I$80=6,$C$80,I$81=6,$C$81,I$82=6,$C$82,I$83=6,$C$83,I$84=6,$C$84,I$85=6,$C$85,I$88=6,$C$88,I$89=6,$C$89,I$90=6,$C$90,I$91=6,$C$91,I$92=6,$C$92,I$93=6,$C$93,I$94=6,$C$94,I$95=6,$C$95,I$96=6,$C$96,I$97=6,$C$97,I$100=6,$C$100,I$101=6,$C$101,I$102=6,$C$102,I$103=6,$C$103,I$104=6,$C$104,I$105=6,$C$105,I$106=6,$C$106,I$107=6,$C$107,I$108=6,$C$108,I$109=6,$C$109,I$113=6,$C$113,I$114=6,$C$114,I$115=6,$C$115,I$116=6,$C$116,I$119=6,$C$119,I$120=6,$C$120,I$121=6,$C$121,I$122=6,$C$122,I$123=6,$C$123,I$124=6,$C$124,I$127=6,$C$127,I$128=6,$C$128,I$129=6,$C$129,I$130=6,$C$130,I$131=6,$C$131,I$132=6,$C$132,I$133=6,$C$133,I$134=6,$C$134,I$135=6,$C$135,I$138=6,$C$138,I$139=6,$C$139,I$140=6,$C$140,I$143=6,$C$143,I$144=6,$C$144,I$147=6,$C$147,I$151=6,$C$151,I$152=6,$C$152,I$153=6,$C$153,I$154=6,$C$154,I$155=6,$C$155,I$156=6,$C$156,I$158=6,$C$158,I$159=6,$C$159,I$160=6,$C$160,I$161=6,$C$161)</f>
        <v>#N/A</v>
      </c>
      <c r="T10" s="129" t="e">
        <f>_xlfn.IFS(J$28=6,$C$28,J$29=6,$C$29,J$30=6,$C$30,J$31=6,$C$31,J$35=6,$C$35,J$36=6,$C$36,J$37=6,$C$37,J$38=6,$C$38,J$39=6,$C$39,J$40=6,$C$40,J$41=6,$C$41,J$44=6,$C$44,J$45=6,$C$45,J$46=6,$C$46,J$47=6,$C$47,J$48=6,$C$48,J$49=6,$C$49,J$50=6,$C$50,J$53=6,$C$53,J$54=6,$C$54,J$55=6,$C$55,J$56=6,$C$56,J$57=6,$C$57,J$58=6,$C$58,J$61=6,$C$61,J$62=6,$C$62,J$63=6,$C$63,J$64=6,$C$64,J$65=6,$C$65,J$66=6,$C$66,J$70=6,$C$70,J$71=6,$C$71,J$72=6,$C$72,J$73=6,$C$73,J$74=6,$C$74,J$75=6,$C$75,J$76=6,$C$76,J$77=6,$C$77,J$78=6,$C$78,J$79=6,$C$79,J$80=6,$C$80,J$81=6,$C$81,J$82=6,$C$82,J$83=6,$C$83,J$84=6,$C$84,J$85=6,$C$85,J$88=6,$C$88,J$89=6,$C$89,J$90=6,$C$90,J$91=6,$C$91,J$92=6,$C$92,J$93=6,$C$93,J$94=6,$C$94,J$95=6,$C$95,J$96=6,$C$96,J$97=6,$C$97,J$100=6,$C$100,J$101=6,$C$101,J$102=6,$C$102,J$103=6,$C$103,J$104=6,$C$104,J$105=6,$C$105,J$106=6,$C$106,J$107=6,$C$107,J$108=6,$C$108,J$109=6,$C$109,J$113=6,$C$113,J$114=6,$C$114,J$115=6,$C$115,J$116=6,$C$116,J$119=6,$C$119,J$120=6,$C$120,J$121=6,$C$121,J$122=6,$C$122,J$123=6,$C$123,J$124=6,$C$124,J$127=6,$C$127,J$128=6,$C$128,J$129=6,$C$129,J$130=6,$C$130,J$131=6,$C$131,J$132=6,$C$132,J$133=6,$C$133,J$134=6,$C$134,J$135=6,$C$135,J$138=6,$C$138,J$139=6,$C$139,J$140=6,$C$140,J$143=6,$C$143,J$144=6,$C$144,J$147=6,$C$147,J$151=6,$C$151,J$152=6,$C$152,J$153=6,$C$153,J$154=6,$C$154,J$155=6,$C$155,J$156=6,$C$156,J$158=6,$C$158,J$159=6,$C$159,J$160=6,$C$160,J$161=6,$C$161)</f>
        <v>#N/A</v>
      </c>
      <c r="U10" s="129" t="e">
        <f>_xlfn.IFS(K$70=6,$C$70,K$71=6,$C$71,K$72=6,$C$72,K$73=6,$C$73,K$74=6,$C$74,K$75=6,$C$75,K$76=6,$C$76,K$77=6,$C$77,K$78=6,$C$78,K$79=6,$C$79,K$80=6,$C$80,K$81=6,$C$81,K$82=6,$C$82,K$83=6,$C$83,K$84=6,$C$84,K$85=6,$C$85)</f>
        <v>#N/A</v>
      </c>
      <c r="V10" s="129" t="e">
        <f>_xlfn.IFS(K$88=6,$C$88,K$89=6,$C$89,K$90=6,$C$90,K$91=6,$C$91,K$92=6,$C$92,K$93=6,$C$93,K$94=6,$C$94,K$95=6,$C$95,K$96=6,$C$96,K$97=6,$C$97)</f>
        <v>#N/A</v>
      </c>
      <c r="W10" s="129" t="e">
        <f>_xlfn.IFS(K$100=6,$C$100,K$101=6,$C$101,K$102=6,$C$102,K$103=6,$C$103,K$104=6,$C$104,K$105=6,$C$105,K$106=6,$C$106,K$107=6,$C$107,K$108=6,$C$108,K$109=6,$C$109)</f>
        <v>#N/A</v>
      </c>
      <c r="X10" s="129" t="e">
        <f>_xlfn.IFS(K$113=6,$C$113,K$114=6,$C$114,K$115=6,$C$115,K$116=6,$C$116,K$119=6,$C$119,K$120=6,$C$120,K$121=6,$C$121,K$122=6,$C$122,K$123=6,$C$123,K$124=6,$C$124,K$127=6,$C$127,K$128=6,$C$128,K$129=6,$C$129,K$130=6,$C$130,K$131=6,$C$131,K$132=6,$C$132,K$133=6,$C$133,K$134=6,$C$134,K$135=6,$C$135,K$138=6,$C$138,K$139=6,$C$139,K$140=6,$C$140)</f>
        <v>#N/A</v>
      </c>
      <c r="Y10" s="93"/>
      <c r="Z10" s="129" t="e">
        <f>_xlfn.IFS(K$151=6,C151,K$152=6,C152,K$153=6,C153,K$154=6,C154,K$155=6,C155,K$156=6,C156,K$158=6,C158,K$159=6,C159,K$160=6,C160,K$161=6,C161)</f>
        <v>#N/A</v>
      </c>
      <c r="AA10" s="93"/>
      <c r="AB10" s="123"/>
      <c r="AC10" s="123"/>
      <c r="AD10" s="123"/>
      <c r="AE10" s="123"/>
      <c r="AF10" s="123"/>
      <c r="AG10" s="123"/>
      <c r="AH10" s="1"/>
    </row>
    <row r="11" spans="2:34" ht="16" x14ac:dyDescent="0.2">
      <c r="B11" s="7"/>
      <c r="C11" s="22" t="s">
        <v>117</v>
      </c>
      <c r="D11" s="9"/>
      <c r="E11" s="10">
        <f>SUMIF(B70:B85, "Yes", E70:E85)</f>
        <v>0</v>
      </c>
      <c r="F11" s="11" t="str">
        <f>IF(E11&gt;=1,"Correct","Insufficient")</f>
        <v>Insufficient</v>
      </c>
      <c r="H11" s="124"/>
      <c r="I11" s="124"/>
      <c r="J11" s="124"/>
      <c r="K11" s="124"/>
      <c r="L11" s="124"/>
      <c r="M11" s="124"/>
      <c r="N11" s="124"/>
      <c r="O11" s="124"/>
      <c r="P11" s="93">
        <v>7</v>
      </c>
      <c r="Q11" s="129" t="e">
        <f>_xlfn.IFS(G$28=7,$C$28,G$29=7,$C$29,G$30=7,$C$30,G$31=7,$C$31,G$35=7,$C$35,G$36=7,$C$36,G$37=7,$C$37,G$38=7,$C$38,G$39=7,$C$39,G$40=7,$C$40,G$41=7,$C$41,G$44=7,$C$44,G$45=7,$C$45,G$46=7,$C$46,G$47=7,$C$47,G$48=7,$C$48,G$49=7,$C$49,G$50=7,$C$50,G$53=7,$C$53,G$54=7,$C$54,G$55=7,$C$55,G$56=7,$C$56,G$57=7,$C$57,G$58=7,$C$58,G$61=7,$C$61,G$62=7,$C$62,G$63=7,$C$63,G$64=7,$C$64,G$65=7,$C$65,G$66=7,$C$66,G$70=7,$C$70,G$71=7,$C$71,G$72=7,$C$72,G$73=7,$C$73,G$74=7,$C$74,G$75=7,$C$75,G$76=7,$C$76,G$77=7,$C$77,G$78=7,$C$78,G$79=7,$C$79,G$80=7,$C$80,G$81=7,$C$81,G$82=7,$C$82,G$83=7,$C$83,G$84=7,$C$84,G$85=7,$C$85,G$88=7,$C$88,G$89=7,$C$89,G$90=7,$C$90,G$91=7,$C$91,G$92=7,$C$92,G$93=7,$C$93,G$94=7,$C$94,G$95=7,$C$95,G$96=7,$C$96,G$97=7,$C$97,G$100=7,$C$100,G$101=7,$C$101,G$102=7,$C$102,G$103=7,$C$103,G$104=7,$C$104,G$105=7,$C$105,G$106=7,$C$106,G$107=7,$C$107,G$108=7,$C$108,G$109=7,$C$109,G$113=7,$C$113,G$114=7,$C$114,G$115=7,$C$115,G$116=7,$C$116,G$119=7,$C$119,G$120=7,$C$120,G$121=7,$C$121,G$122=7,$C$122,G$123=7,$C$123,G$124=7,$C$124,G$127=7,$C$127,G$128=7,$C$128,G$129=7,$C$129,G$130=7,$C$130,G$131=7,$C$131,G$132=7,$C$132,G$133=7,$C$133,G$134=7,$C$134,G$135=7,$C$135,G$138=7,$C$138,G$139=7,$C$139,G$140=7,$C$140,G$143=7,$C$143,G$144=7,$C$144,G$147=7,$C$147,G$151=7,$C$151,G$152=7,$C$152,G$153=7,$C$153,G$154=7,$C$154,G$155=7,$C$155,G$156=7,$C$156,G$158=7,$C$158,G$159=7,$C$159,G$160=7,$C$160,G$161=7,$C$161)</f>
        <v>#N/A</v>
      </c>
      <c r="R11" s="129" t="e">
        <f>_xlfn.IFS(H$28=7,$C$28,H$29=7,$C$29,H$30=7,$C$30,H$31=7,$C$31,H$35=7,$C$35,H$36=7,$C$36,H$37=7,$C$37,H$38=7,$C$38,H$39=7,$C$39,H$40=7,$C$40,H$41=7,$C$41,H$44=7,$C$44,H$45=7,$C$45,H$46=7,$C$46,H$47=7,$C$47,H$48=7,$C$48,H$49=7,$C$49,H$50=7,$C$50,H$53=7,$C$53,H$54=7,$C$54,H$55=7,$C$55,H$56=7,$C$56,H$57=7,$C$57,H$58=7,$C$58,H$61=7,$C$61,H$62=7,$C$62,H$63=7,$C$63,H$64=7,$C$64,H$65=7,$C$65,H$66=7,$C$66,H$70=7,$C$70,H$71=7,$C$71,H$72=7,$C$72,H$73=7,$C$73,H$74=7,$C$74,H$75=7,$C$75,H$76=7,$C$76,H$77=7,$C$77,H$78=7,$C$78,H$79=7,$C$79,H$80=7,$C$80,H$81=7,$C$81,H$82=7,$C$82,H$83=7,$C$83,H$84=7,$C$84,H$85=7,$C$85,H$88=7,$C$88,H$89=7,$C$89,H$90=7,$C$90,H$91=7,$C$91,H$92=7,$C$92,H$93=7,$C$93,H$94=7,$C$94,H$95=7,$C$95,H$96=7,$C$96,H$97=7,$C$97,H$100=7,$C$100,H$101=7,$C$101,H$102=7,$C$102,H$103=7,$C$103,H$104=7,$C$104,H$105=7,$C$105,H$106=7,$C$106,H$107=7,$C$107,H$108=7,$C$108,H$109=7,$C$109,H$113=7,$C$113,H$114=7,$C$114,H$115=7,$C$115,H$116=7,$C$116,H$119=7,$C$119,H$120=7,$C$120,H$121=7,$C$121,H$122=7,$C$122,H$123=7,$C$123,H$124=7,$C$124,H$127=7,$C$127,H$128=7,$C$128,H$129=7,$C$129,H$130=7,$C$130,H$131=7,$C$131,H$132=7,$C$132,H$133=7,$C$133,H$134=7,$C$134,H$135=7,$C$135,H$138=7,$C$138,H$139=7,$C$139,H$140=7,$C$140,H$143=7,$C$143,H$144=7,$C$144,H$147=7,$C$147,H$151=7,$C$151,H$152=7,$C$152,H$153=7,$C$153,H$154=7,$C$154,H$155=7,$C$155,H$156=7,$C$156,H$158=7,$C$158,H$159=7,$C$159,H$160=7,$C$160,H$161=7,$C$161)</f>
        <v>#N/A</v>
      </c>
      <c r="S11" s="129" t="e">
        <f>_xlfn.IFS(I$28=7,$C$28,I$29=7,$C$29,I$30=7,$C$30,I$31=7,$C$31,I$35=7,$C$35,I$36=7,$C$36,I$37=7,$C$37,I$38=7,$C$38,I$39=7,$C$39,I$40=7,$C$40,I$41=7,$C$41,I$44=7,$C$44,I$45=7,$C$45,I$46=7,$C$46,I$47=7,$C$47,I$48=7,$C$48,I$49=7,$C$49,I$50=7,$C$50,I$53=7,$C$53,I$54=7,$C$54,I$55=7,$C$55,I$56=7,$C$56,I$57=7,$C$57,I$58=7,$C$58,I$61=7,$C$61,I$62=7,$C$62,I$63=7,$C$63,I$64=7,$C$64,I$65=7,$C$65,I$66=7,$C$66,I$70=7,$C$70,I$71=7,$C$71,I$72=7,$C$72,I$73=7,$C$73,I$74=7,$C$74,I$75=7,$C$75,I$76=7,$C$76,I$77=7,$C$77,I$78=7,$C$78,I$79=7,$C$79,I$80=7,$C$80,I$81=7,$C$81,I$82=7,$C$82,I$83=7,$C$83,I$84=7,$C$84,I$85=7,$C$85,I$88=7,$C$88,I$89=7,$C$89,I$90=7,$C$90,I$91=7,$C$91,I$92=7,$C$92,I$93=7,$C$93,I$94=7,$C$94,I$95=7,$C$95,I$96=7,$C$96,I$97=7,$C$97,I$100=7,$C$100,I$101=7,$C$101,I$102=7,$C$102,I$103=7,$C$103,I$104=7,$C$104,I$105=7,$C$105,I$106=7,$C$106,I$107=7,$C$107,I$108=7,$C$108,I$109=7,$C$109,I$113=7,$C$113,I$114=7,$C$114,I$115=7,$C$115,I$116=7,$C$116,I$119=7,$C$119,I$120=7,$C$120,I$121=7,$C$121,I$122=7,$C$122,I$123=7,$C$123,I$124=7,$C$124,I$127=7,$C$127,I$128=7,$C$128,I$129=7,$C$129,I$130=7,$C$130,I$131=7,$C$131,I$132=7,$C$132,I$133=7,$C$133,I$134=7,$C$134,I$135=7,$C$135,I$138=7,$C$138,I$139=7,$C$139,I$140=7,$C$140,I$143=7,$C$143,I$144=7,$C$144,I$147=7,$C$147,I$151=7,$C$151,I$152=7,$C$152,I$153=7,$C$153,I$154=7,$C$154,I$155=7,$C$155,I$156=7,$C$156,I$158=7,$C$158,I$159=7,$C$159,I$160=7,$C$160,I$161=7,$C$161)</f>
        <v>#N/A</v>
      </c>
      <c r="T11" s="129" t="e">
        <f>_xlfn.IFS(J$28=7,$C$28,J$29=7,$C$29,J$30=7,$C$30,J$31=7,$C$31,J$35=7,$C$35,J$36=7,$C$36,J$37=7,$C$37,J$38=7,$C$38,J$39=7,$C$39,J$40=7,$C$40,J$41=7,$C$41,J$44=7,$C$44,J$45=7,$C$45,J$46=7,$C$46,J$47=7,$C$47,J$48=7,$C$48,J$49=7,$C$49,J$50=7,$C$50,J$53=7,$C$53,J$54=7,$C$54,J$55=7,$C$55,J$56=7,$C$56,J$57=7,$C$57,J$58=7,$C$58,J$61=7,$C$61,J$62=7,$C$62,J$63=7,$C$63,J$64=7,$C$64,J$65=7,$C$65,J$66=7,$C$66,J$70=7,$C$70,J$71=7,$C$71,J$72=7,$C$72,J$73=7,$C$73,J$74=7,$C$74,J$75=7,$C$75,J$76=7,$C$76,J$77=7,$C$77,J$78=7,$C$78,J$79=7,$C$79,J$80=7,$C$80,J$81=7,$C$81,J$82=7,$C$82,J$83=7,$C$83,J$84=7,$C$84,J$85=7,$C$85,J$88=7,$C$88,J$89=7,$C$89,J$90=7,$C$90,J$91=7,$C$91,J$92=7,$C$92,J$93=7,$C$93,J$94=7,$C$94,J$95=7,$C$95,J$96=7,$C$96,J$97=7,$C$97,J$100=7,$C$100,J$101=7,$C$101,J$102=7,$C$102,J$103=7,$C$103,J$104=7,$C$104,J$105=7,$C$105,J$106=7,$C$106,J$107=7,$C$107,J$108=7,$C$108,J$109=7,$C$109,J$113=7,$C$113,J$114=7,$C$114,J$115=7,$C$115,J$116=7,$C$116,J$119=7,$C$119,J$120=7,$C$120,J$121=7,$C$121,J$122=7,$C$122,J$123=7,$C$123,J$124=7,$C$124,J$127=7,$C$127,J$128=7,$C$128,J$129=7,$C$129,J$130=7,$C$130,J$131=7,$C$131,J$132=7,$C$132,J$133=7,$C$133,J$134=7,$C$134,J$135=7,$C$135,J$138=7,$C$138,J$139=7,$C$139,J$140=7,$C$140,J$143=7,$C$143,J$144=7,$C$144,J$147=7,$C$147,J$151=7,$C$151,J$152=7,$C$152,J$153=7,$C$153,J$154=7,$C$154,J$155=7,$C$155,J$156=7,$C$156,J$158=7,$C$158,J$159=7,$C$159,J$160=7,$C$160,J$161=7,$C$161)</f>
        <v>#N/A</v>
      </c>
      <c r="U11" s="129" t="e">
        <f>_xlfn.IFS(K$70=7,$C$70,K$71=7,$C$71,K$72=7,$C$72,K$73=7,$C$73,K$74=7,$C$74,K$75=7,$C$75,K$76=7,$C$76,K$77=7,$C$77,K$78=7,$C$78,K$79=7,$C$79,K$80=7,$C$80,K$81=7,$C$81,K$82=7,$C$82,K$83=7,$C$83,K$84=7,$C$84,K$85=7,$C$85)</f>
        <v>#N/A</v>
      </c>
      <c r="V11" s="129" t="e">
        <f>_xlfn.IFS(K$88=7,$C$88,K$89=7,$C$89,K$90=7,$C$90,K$91=7,$C$91,K$92=7,$C$92,K$93=7,$C$93,K$94=7,$C$94,K$95=7,$C$95,K$96=7,$C$96,K$97=7,$C$97)</f>
        <v>#N/A</v>
      </c>
      <c r="W11" s="129" t="e">
        <f>_xlfn.IFS(K$100=7,$C$100,K$101=7,$C$101,K$102=7,$C$102,K$103=7,$C$103,K$104=7,$C$104,K$105=7,$C$105,K$106=7,$C$106,K$107=7,$C$107,K$108=7,$C$108,K$109=7,$C$109)</f>
        <v>#N/A</v>
      </c>
      <c r="X11" s="129" t="e">
        <f>_xlfn.IFS(K$113=7,$C$113,K$114=7,$C$114,K$115=7,$C$115,K$116=7,$C$116,K$119=7,$C$119,K$120=7,$C$120,K$121=7,$C$121,K$122=7,$C$122,K$123=7,$C$123,K$124=7,$C$124,K$127=7,$C$127,K$128=7,$C$128,K$129=7,$C$129,K$130=7,$C$130,K$131=7,$C$131,K$132=7,$C$132,K$133=7,$C$133,K$134=7,$C$134,K$135=7,$C$135,K$138=7,$C$138,K$139=7,$C$139,K$140=7,$C$140)</f>
        <v>#N/A</v>
      </c>
      <c r="Y11" s="93"/>
      <c r="Z11" s="129" t="e">
        <f>_xlfn.IFS(K$151=7,C151,K$152=7,C152,K$153=7,C153,K$154=7,C154,K$155=7,C155,K$156=7,C156,K$158=7,C158,K$159=7,C159,K$160=7,C160,K$161=7,C161)</f>
        <v>#N/A</v>
      </c>
      <c r="AA11" s="93"/>
      <c r="AB11" s="123"/>
      <c r="AC11" s="123"/>
      <c r="AD11" s="123"/>
      <c r="AE11" s="123"/>
      <c r="AF11" s="123"/>
      <c r="AG11" s="123"/>
      <c r="AH11" s="1"/>
    </row>
    <row r="12" spans="2:34" ht="16" x14ac:dyDescent="0.2">
      <c r="B12" s="7"/>
      <c r="C12" s="22" t="s">
        <v>118</v>
      </c>
      <c r="D12" s="9"/>
      <c r="E12" s="10">
        <f>SUMIF(B88:B97, "Yes",E88:E97)</f>
        <v>0</v>
      </c>
      <c r="F12" s="11" t="str">
        <f>IF(E12&gt;=1,"Correct","Insufficient")</f>
        <v>Insufficient</v>
      </c>
      <c r="H12" s="124"/>
      <c r="I12" s="124"/>
      <c r="J12" s="124"/>
      <c r="K12" s="124"/>
      <c r="L12" s="124"/>
      <c r="M12" s="124"/>
      <c r="N12" s="124"/>
      <c r="O12" s="124"/>
      <c r="P12" s="93">
        <v>8</v>
      </c>
      <c r="Q12" s="129" t="e">
        <f>_xlfn.IFS(G$28=8,$C$28,G$29=8,$C$29,G$30=8,$C$30,G$31=8,$C$31,G$35=8,$C$35,G$36=8,$C$36,G$37=8,$C$37,G$38=8,$C$38,G$39=8,$C$39,G$40=8,$C$40,G$41=8,$C$41,G$44=8,$C$44,G$45=8,$C$45,G$46=8,$C$46,G$47=8,$C$47,G$48=8,$C$48,G$49=8,$C$49,G$50=8,$C$50,G$53=8,$C$53,G$54=8,$C$54,G$55=8,$C$55,G$56=8,$C$56,G$57=8,$C$57,G$58=8,$C$58,G$61=8,$C$61,G$62=8,$C$62,G$63=8,$C$63,G$64=8,$C$64,G$65=8,$C$65,G$66=8,$C$66,G$70=8,$C$70,G$71=8,$C$71,G$72=8,$C$72,G$73=8,$C$73,G$74=8,$C$74,G$75=8,$C$75,G$76=8,$C$76,G$77=8,$C$77,G$78=8,$C$78,G$79=8,$C$79,G$80=8,$C$80,G$81=8,$C$81,G$82=8,$C$82,G$83=8,$C$83,G$84=8,$C$84,G$85=8,$C$85,G$88=8,$C$88,G$89=8,$C$89,G$90=8,$C$90,G$91=8,$C$91,G$92=8,$C$92,G$93=8,$C$93,G$94=8,$C$94,G$95=8,$C$95,G$96=8,$C$96,G$97=8,$C$97,G$100=8,$C$100,G$101=8,$C$101,G$102=8,$C$102,G$103=8,$C$103,G$104=8,$C$104,G$105=8,$C$105,G$106=8,$C$106,G$107=8,$C$107,G$108=8,$C$108,G$109=8,$C$109,G$113=8,$C$113,G$114=8,$C$114,G$115=8,$C$115,G$116=8,$C$116,G$119=8,$C$119,G$120=8,$C$120,G$121=8,$C$121,G$122=8,$C$122,G$123=8,$C$123,G$124=8,$C$124,G$127=8,$C$127,G$128=8,$C$128,G$129=8,$C$129,G$130=8,$C$130,G$131=8,$C$131,G$132=8,$C$132,G$133=8,$C$133,G$134=8,$C$134,G$135=8,$C$135,G$138=8,$C$138,G$139=8,$C$139,G$140=8,$C$140,G$143=8,$C$143,G$144=8,$C$144,G$147=8,$C$147,G$151=8,$C$151,G$152=8,$C$152,G$153=8,$C$153,G$154=8,$C$154,G$155=8,$C$155,G$156=8,$C$156,G$158=8,$C$158,G$159=8,$C$159,G$160=8,$C$160,G$161=8,$C$161)</f>
        <v>#N/A</v>
      </c>
      <c r="R12" s="129" t="e">
        <f>_xlfn.IFS(H$28=8,$C$28,H$29=8,$C$29,H$30=8,$C$30,H$31=8,$C$31,H$35=8,$C$35,H$36=8,$C$36,H$37=8,$C$37,H$38=8,$C$38,H$39=8,$C$39,H$40=8,$C$40,H$41=8,$C$41,H$44=8,$C$44,H$45=8,$C$45,H$46=8,$C$46,H$47=8,$C$47,H$48=8,$C$48,H$49=8,$C$49,H$50=8,$C$50,H$53=8,$C$53,H$54=8,$C$54,H$55=8,$C$55,H$56=8,$C$56,H$57=8,$C$57,H$58=8,$C$58,H$61=8,$C$61,H$62=8,$C$62,H$63=8,$C$63,H$64=8,$C$64,H$65=8,$C$65,H$66=8,$C$66,H$70=8,$C$70,H$71=8,$C$71,H$72=8,$C$72,H$73=8,$C$73,H$74=8,$C$74,H$75=8,$C$75,H$76=8,$C$76,H$77=8,$C$77,H$78=8,$C$78,H$79=8,$C$79,H$80=8,$C$80,H$81=8,$C$81,H$82=8,$C$82,H$83=8,$C$83,H$84=8,$C$84,H$85=8,$C$85,H$88=8,$C$88,H$89=8,$C$89,H$90=8,$C$90,H$91=8,$C$91,H$92=8,$C$92,H$93=8,$C$93,H$94=8,$C$94,H$95=8,$C$95,H$96=8,$C$96,H$97=8,$C$97,H$100=8,$C$100,H$101=8,$C$101,H$102=8,$C$102,H$103=8,$C$103,H$104=8,$C$104,H$105=8,$C$105,H$106=8,$C$106,H$107=8,$C$107,H$108=8,$C$108,H$109=8,$C$109,H$113=8,$C$113,H$114=8,$C$114,H$115=8,$C$115,H$116=8,$C$116,H$119=8,$C$119,H$120=8,$C$120,H$121=8,$C$121,H$122=8,$C$122,H$123=8,$C$123,H$124=8,$C$124,H$127=8,$C$127,H$128=8,$C$128,H$129=8,$C$129,H$130=8,$C$130,H$131=8,$C$131,H$132=8,$C$132,H$133=8,$C$133,H$134=8,$C$134,H$135=8,$C$135,H$138=8,$C$138,H$139=8,$C$139,H$140=8,$C$140,H$143=8,$C$143,H$144=8,$C$144,H$147=8,$C$147,H$151=8,$C$151,H$152=8,$C$152,H$153=8,$C$153,H$154=8,$C$154,H$155=8,$C$155,H$156=8,$C$156,H$158=8,$C$158,H$159=8,$C$159,H$160=8,$C$160,H$161=8,$C$161)</f>
        <v>#N/A</v>
      </c>
      <c r="S12" s="129" t="e">
        <f>_xlfn.IFS(I$28=8,$C$28,I$29=8,$C$29,I$30=8,$C$30,I$31=8,$C$31,I$35=8,$C$35,I$36=8,$C$36,I$37=8,$C$37,I$38=8,$C$38,I$39=8,$C$39,I$40=8,$C$40,I$41=8,$C$41,I$44=8,$C$44,I$45=8,$C$45,I$46=8,$C$46,I$47=8,$C$47,I$48=8,$C$48,I$49=8,$C$49,I$50=8,$C$50,I$53=8,$C$53,I$54=8,$C$54,I$55=8,$C$55,I$56=8,$C$56,I$57=8,$C$57,I$58=8,$C$58,I$61=8,$C$61,I$62=8,$C$62,I$63=8,$C$63,I$64=8,$C$64,I$65=8,$C$65,I$66=8,$C$66,I$70=8,$C$70,I$71=8,$C$71,I$72=8,$C$72,I$73=8,$C$73,I$74=8,$C$74,I$75=8,$C$75,I$76=8,$C$76,I$77=8,$C$77,I$78=8,$C$78,I$79=8,$C$79,I$80=8,$C$80,I$81=8,$C$81,I$82=8,$C$82,I$83=8,$C$83,I$84=8,$C$84,I$85=8,$C$85,I$88=8,$C$88,I$89=8,$C$89,I$90=8,$C$90,I$91=8,$C$91,I$92=8,$C$92,I$93=8,$C$93,I$94=8,$C$94,I$95=8,$C$95,I$96=8,$C$96,I$97=8,$C$97,I$100=8,$C$100,I$101=8,$C$101,I$102=8,$C$102,I$103=8,$C$103,I$104=8,$C$104,I$105=8,$C$105,I$106=8,$C$106,I$107=8,$C$107,I$108=8,$C$108,I$109=8,$C$109,I$113=8,$C$113,I$114=8,$C$114,I$115=8,$C$115,I$116=8,$C$116,I$119=8,$C$119,I$120=8,$C$120,I$121=8,$C$121,I$122=8,$C$122,I$123=8,$C$123,I$124=8,$C$124,I$127=8,$C$127,I$128=8,$C$128,I$129=8,$C$129,I$130=8,$C$130,I$131=8,$C$131,I$132=8,$C$132,I$133=8,$C$133,I$134=8,$C$134,I$135=8,$C$135,I$138=8,$C$138,I$139=8,$C$139,I$140=8,$C$140,I$143=8,$C$143,I$144=8,$C$144,I$147=8,$C$147,I$151=8,$C$151,I$152=8,$C$152,I$153=8,$C$153,I$154=8,$C$154,I$155=8,$C$155,I$156=8,$C$156,I$158=8,$C$158,I$159=8,$C$159,I$160=8,$C$160,I$161=8,$C$161)</f>
        <v>#N/A</v>
      </c>
      <c r="T12" s="129" t="e">
        <f>_xlfn.IFS(J$28=8,$C$28,J$29=8,$C$29,J$30=8,$C$30,J$31=8,$C$31,J$35=8,$C$35,J$36=8,$C$36,J$37=8,$C$37,J$38=8,$C$38,J$39=8,$C$39,J$40=8,$C$40,J$41=8,$C$41,J$44=8,$C$44,J$45=8,$C$45,J$46=8,$C$46,J$47=8,$C$47,J$48=8,$C$48,J$49=8,$C$49,J$50=8,$C$50,J$53=8,$C$53,J$54=8,$C$54,J$55=8,$C$55,J$56=8,$C$56,J$57=8,$C$57,J$58=8,$C$58,J$61=8,$C$61,J$62=8,$C$62,J$63=8,$C$63,J$64=8,$C$64,J$65=8,$C$65,J$66=8,$C$66,J$70=8,$C$70,J$71=8,$C$71,J$72=8,$C$72,J$73=8,$C$73,J$74=8,$C$74,J$75=8,$C$75,J$76=8,$C$76,J$77=8,$C$77,J$78=8,$C$78,J$79=8,$C$79,J$80=8,$C$80,J$81=8,$C$81,J$82=8,$C$82,J$83=8,$C$83,J$84=8,$C$84,J$85=8,$C$85,J$88=8,$C$88,J$89=8,$C$89,J$90=8,$C$90,J$91=8,$C$91,J$92=8,$C$92,J$93=8,$C$93,J$94=8,$C$94,J$95=8,$C$95,J$96=8,$C$96,J$97=8,$C$97,J$100=8,$C$100,J$101=8,$C$101,J$102=8,$C$102,J$103=8,$C$103,J$104=8,$C$104,J$105=8,$C$105,J$106=8,$C$106,J$107=8,$C$107,J$108=8,$C$108,J$109=8,$C$109,J$113=8,$C$113,J$114=8,$C$114,J$115=8,$C$115,J$116=8,$C$116,J$119=8,$C$119,J$120=8,$C$120,J$121=8,$C$121,J$122=8,$C$122,J$123=8,$C$123,J$124=8,$C$124,J$127=8,$C$127,J$128=8,$C$128,J$129=8,$C$129,J$130=8,$C$130,J$131=8,$C$131,J$132=8,$C$132,J$133=8,$C$133,J$134=8,$C$134,J$135=8,$C$135,J$138=8,$C$138,J$139=8,$C$139,J$140=8,$C$140,J$143=8,$C$143,J$144=8,$C$144,J$147=8,$C$147,J$151=8,$C$151,J$152=8,$C$152,J$153=8,$C$153,J$154=8,$C$154,J$155=8,$C$155,J$156=8,$C$156,J$158=8,$C$158,J$159=8,$C$159,J$160=8,$C$160,J$161=8,$C$161)</f>
        <v>#N/A</v>
      </c>
      <c r="U12" s="129" t="e">
        <f>_xlfn.IFS(K$70=8,$C$70,K$71=8,$C$71,K$72=8,$C$72,K$73=8,$C$73,K$74=8,$C$74,K$75=8,$C$75,K$76=8,$C$76,K$77=8,$C$77,K$78=8,$C$78,K$79=8,$C$79,K$80=8,$C$80,K$81=8,$C$81,K$82=8,$C$82,K$83=8,$C$83,K$84=8,$C$84,K$85=8,$C$85)</f>
        <v>#N/A</v>
      </c>
      <c r="V12" s="129" t="e">
        <f>_xlfn.IFS(K$88=8,$C$88,K$89=8,$C$89,K$90=8,$C$90,K$91=8,$C$91,K$92=8,$C$92,K$93=8,$C$93,K$94=8,$C$94,K$95=8,$C$95,K$96=8,$C$96,K$97=8,$C$97)</f>
        <v>#N/A</v>
      </c>
      <c r="W12" s="129" t="e">
        <f>_xlfn.IFS(K$100=8,$C$100,K$101=8,$C$101,K$102=8,$C$102,K$103=8,$C$103,K$104=8,$C$104,K$105=8,$C$105,K$106=8,$C$106,K$107=8,$C$107,K$108=8,$C$108,K$109=8,$C$109)</f>
        <v>#N/A</v>
      </c>
      <c r="X12" s="129" t="e">
        <f>_xlfn.IFS(K$113=8,$C$113,K$114=8,$C$114,K$115=8,$C$115,K$116=8,$C$116,K$119=8,$C$119,K$120=8,$C$120,K$121=8,$C$121,K$122=8,$C$122,K$123=8,$C$123,K$124=8,$C$124,K$127=8,$C$127,K$128=8,$C$128,K$129=8,$C$129,K$130=8,$C$130,K$131=8,$C$131,K$132=8,$C$132,K$133=8,$C$133,K$134=8,$C$134,K$135=8,$C$135,K$138=8,$C$138,K$139=8,$C$139,K$140=8,$C$140)</f>
        <v>#N/A</v>
      </c>
      <c r="Y12" s="93"/>
      <c r="Z12" s="93" t="e">
        <f>_xlfn.IFS(K$151=8,C151,K$152=8,C152,K$153=8,C153,K$154=8,C154,K$155=8,C155,K$156=8,C156,K$158=8,C158,K$159=8,C159,K$160=8,C160,K$161=8,C161)</f>
        <v>#N/A</v>
      </c>
      <c r="AA12" s="93"/>
      <c r="AB12" s="123"/>
      <c r="AC12" s="123"/>
      <c r="AD12" s="123"/>
      <c r="AE12" s="123"/>
      <c r="AF12" s="123"/>
      <c r="AG12" s="123"/>
      <c r="AH12" s="1"/>
    </row>
    <row r="13" spans="2:34" ht="16" x14ac:dyDescent="0.2">
      <c r="B13" s="7"/>
      <c r="C13" s="22" t="s">
        <v>231</v>
      </c>
      <c r="D13" s="9"/>
      <c r="E13" s="10">
        <f>SUMIF(B100:B109, "Yes",E100:E109)</f>
        <v>0</v>
      </c>
      <c r="F13" s="11" t="str">
        <f>IF(E13&gt;=1,"Correct","Insufficient")</f>
        <v>Insufficient</v>
      </c>
      <c r="H13" s="124"/>
      <c r="I13" s="124"/>
      <c r="J13" s="124"/>
      <c r="K13" s="124"/>
      <c r="L13" s="124"/>
      <c r="M13" s="124"/>
      <c r="N13" s="124"/>
      <c r="O13" s="124"/>
      <c r="P13" s="93">
        <v>9</v>
      </c>
      <c r="Q13" s="129" t="e">
        <f>_xlfn.IFS(G$28=9,$C$28,G$29=9,$C$29,G$30=9,$C$30,G$31=9,$C$31,G$35=9,$C$35,G$36=9,$C$36,G$37=9,$C$37,G$38=9,$C$38,G$39=9,$C$39,G$40=9,$C$40,G$41=9,$C$41,G$44=9,$C$44,G$45=9,$C$45,G$46=9,$C$46,G$47=9,$C$47,G$48=9,$C$48,G$49=9,$C$49,G$50=9,$C$50,G$53=9,$C$53,G$54=9,$C$54,G$55=9,$C$55,G$56=9,$C$56,G$57=9,$C$57,G$58=9,$C$58,G$61=9,$C$61,G$62=9,$C$62,G$63=9,$C$63,G$64=9,$C$64,G$65=9,$C$65,G$66=9,$C$66,G$70=9,$C$70,G$71=9,$C$71,G$72=9,$C$72,G$73=9,$C$73,G$74=9,$C$74,G$75=9,$C$75,G$76=9,$C$76,G$77=9,$C$77,G$78=9,$C$78,G$79=9,$C$79,G$80=9,$C$80,G$81=9,$C$81,G$82=9,$C$82,G$83=9,$C$83,G$84=9,$C$84,G$85=9,$C$85,G$88=9,$C$88,G$89=9,$C$89,G$90=9,$C$90,G$91=9,$C$91,G$92=9,$C$92,G$93=9,$C$93,G$94=9,$C$94,G$95=9,$C$95,G$96=9,$C$96,G$97=9,$C$97,G$100=9,$C$100,G$101=9,$C$101,G$102=9,$C$102,G$103=9,$C$103,G$104=9,$C$104,G$105=9,$C$105,G$106=9,$C$106,G$107=9,$C$107,G$108=9,$C$108,G$109=9,$C$109,G$113=9,$C$113,G$114=9,$C$114,G$115=9,$C$115,G$116=9,$C$116,G$119=9,$C$119,G$120=9,$C$120,G$121=9,$C$121,G$122=9,$C$122,G$123=9,$C$123,G$124=9,$C$124,G$127=9,$C$127,G$128=9,$C$128,G$129=9,$C$129,G$130=9,$C$130,G$131=9,$C$131,G$132=9,$C$132,G$133=9,$C$133,G$134=9,$C$134,G$135=9,$C$135,G$138=9,$C$138,G$139=9,$C$139,G$140=9,$C$140,G$143=9,$C$143,G$144=9,$C$144,G$147=9,$C$147,G$151=9,$C$151,G$152=9,$C$152,G$153=9,$C$153,G$154=9,$C$154,G$155=9,$C$155,G$156=9,$C$156,G$158=9,$C$158,G$159=9,$C$159,G$160=9,$C$160,G$161=9,$C$161)</f>
        <v>#N/A</v>
      </c>
      <c r="R13" s="129" t="e">
        <f>_xlfn.IFS(H$28=9,$C$28,H$29=9,$C$29,H$30=9,$C$30,H$31=9,$C$31,H$35=9,$C$35,H$36=9,$C$36,H$37=9,$C$37,H$38=9,$C$38,H$39=9,$C$39,H$40=9,$C$40,H$41=9,$C$41,H$44=9,$C$44,H$45=9,$C$45,H$46=9,$C$46,H$47=9,$C$47,H$48=9,$C$48,H$49=9,$C$49,H$50=9,$C$50,H$53=9,$C$53,H$54=9,$C$54,H$55=9,$C$55,H$56=9,$C$56,H$57=9,$C$57,H$58=9,$C$58,H$61=9,$C$61,H$62=9,$C$62,H$63=9,$C$63,H$64=9,$C$64,H$65=9,$C$65,H$66=9,$C$66,H$70=9,$C$70,H$71=9,$C$71,H$72=9,$C$72,H$73=9,$C$73,H$74=9,$C$74,H$75=9,$C$75,H$76=9,$C$76,H$77=9,$C$77,H$78=9,$C$78,H$79=9,$C$79,H$80=9,$C$80,H$81=9,$C$81,H$82=9,$C$82,H$83=9,$C$83,H$84=9,$C$84,H$85=9,$C$85,H$88=9,$C$88,H$89=9,$C$89,H$90=9,$C$90,H$91=9,$C$91,H$92=9,$C$92,H$93=9,$C$93,H$94=9,$C$94,H$95=9,$C$95,H$96=9,$C$96,H$97=9,$C$97,H$100=9,$C$100,H$101=9,$C$101,H$102=9,$C$102,H$103=9,$C$103,H$104=9,$C$104,H$105=9,$C$105,H$106=9,$C$106,H$107=9,$C$107,H$108=9,$C$108,H$109=9,$C$109,H$113=9,$C$113,H$114=9,$C$114,H$115=9,$C$115,H$116=9,$C$116,H$119=9,$C$119,H$120=9,$C$120,H$121=9,$C$121,H$122=9,$C$122,H$123=9,$C$123,H$124=9,$C$124,H$127=9,$C$127,H$128=9,$C$128,H$129=9,$C$129,H$130=9,$C$130,H$131=9,$C$131,H$132=9,$C$132,H$133=9,$C$133,H$134=9,$C$134,H$135=9,$C$135,H$138=9,$C$138,H$139=9,$C$139,H$140=9,$C$140,H$143=9,$C$143,H$144=9,$C$144,H$147=9,$C$147,H$151=9,$C$151,H$152=9,$C$152,H$153=9,$C$153,H$154=9,$C$154,H$155=9,$C$155,H$156=9,$C$156,H$158=9,$C$158,H$159=9,$C$159,H$160=9,$C$160,H$161=9,$C$161)</f>
        <v>#N/A</v>
      </c>
      <c r="S13" s="129" t="e">
        <f>_xlfn.IFS(I$28=9,$C$28,I$29=9,$C$29,I$30=9,$C$30,I$31=9,$C$31,I$35=9,$C$35,I$36=9,$C$36,I$37=9,$C$37,I$38=9,$C$38,I$39=9,$C$39,I$40=9,$C$40,I$41=9,$C$41,I$44=9,$C$44,I$45=9,$C$45,I$46=9,$C$46,I$47=9,$C$47,I$48=9,$C$48,I$49=9,$C$49,I$50=9,$C$50,I$53=9,$C$53,I$54=9,$C$54,I$55=9,$C$55,I$56=9,$C$56,I$57=9,$C$57,I$58=9,$C$58,I$61=9,$C$61,I$62=9,$C$62,I$63=9,$C$63,I$64=9,$C$64,I$65=9,$C$65,I$66=9,$C$66,I$70=9,$C$70,I$71=9,$C$71,I$72=9,$C$72,I$73=9,$C$73,I$74=9,$C$74,I$75=9,$C$75,I$76=9,$C$76,I$77=9,$C$77,I$78=9,$C$78,I$79=9,$C$79,I$80=9,$C$80,I$81=9,$C$81,I$82=9,$C$82,I$83=9,$C$83,I$84=9,$C$84,I$85=9,$C$85,I$88=9,$C$88,I$89=9,$C$89,I$90=9,$C$90,I$91=9,$C$91,I$92=9,$C$92,I$93=9,$C$93,I$94=9,$C$94,I$95=9,$C$95,I$96=9,$C$96,I$97=9,$C$97,I$100=9,$C$100,I$101=9,$C$101,I$102=9,$C$102,I$103=9,$C$103,I$104=9,$C$104,I$105=9,$C$105,I$106=9,$C$106,I$107=9,$C$107,I$108=9,$C$108,I$109=9,$C$109,I$113=9,$C$113,I$114=9,$C$114,I$115=9,$C$115,I$116=9,$C$116,I$119=9,$C$119,I$120=9,$C$120,I$121=9,$C$121,I$122=9,$C$122,I$123=9,$C$123,I$124=9,$C$124,I$127=9,$C$127,I$128=9,$C$128,I$129=9,$C$129,I$130=9,$C$130,I$131=9,$C$131,I$132=9,$C$132,I$133=9,$C$133,I$134=9,$C$134,I$135=9,$C$135,I$138=9,$C$138,I$139=9,$C$139,I$140=9,$C$140,I$143=9,$C$143,I$144=9,$C$144,I$147=9,$C$147,I$151=9,$C$151,I$152=9,$C$152,I$153=9,$C$153,I$154=9,$C$154,I$155=9,$C$155,I$156=9,$C$156,I$158=9,$C$158,I$159=9,$C$159,I$160=9,$C$160,I$161=9,$C$161)</f>
        <v>#N/A</v>
      </c>
      <c r="T13" s="129" t="e">
        <f>_xlfn.IFS(J$28=9,$C$28,J$29=9,$C$29,J$30=9,$C$30,J$31=9,$C$31,J$35=9,$C$35,J$36=9,$C$36,J$37=9,$C$37,J$38=9,$C$38,J$39=9,$C$39,J$40=9,$C$40,J$41=9,$C$41,J$44=9,$C$44,J$45=9,$C$45,J$46=9,$C$46,J$47=9,$C$47,J$48=9,$C$48,J$49=9,$C$49,J$50=9,$C$50,J$53=9,$C$53,J$54=9,$C$54,J$55=9,$C$55,J$56=9,$C$56,J$57=9,$C$57,J$58=9,$C$58,J$61=9,$C$61,J$62=9,$C$62,J$63=9,$C$63,J$64=9,$C$64,J$65=9,$C$65,J$66=9,$C$66,J$70=9,$C$70,J$71=9,$C$71,J$72=9,$C$72,J$73=9,$C$73,J$74=9,$C$74,J$75=9,$C$75,J$76=9,$C$76,J$77=9,$C$77,J$78=9,$C$78,J$79=9,$C$79,J$80=9,$C$80,J$81=9,$C$81,J$82=9,$C$82,J$83=9,$C$83,J$84=9,$C$84,J$85=9,$C$85,J$88=9,$C$88,J$89=9,$C$89,J$90=9,$C$90,J$91=9,$C$91,J$92=9,$C$92,J$93=9,$C$93,J$94=9,$C$94,J$95=9,$C$95,J$96=9,$C$96,J$97=9,$C$97,J$100=9,$C$100,J$101=9,$C$101,J$102=9,$C$102,J$103=9,$C$103,J$104=9,$C$104,J$105=9,$C$105,J$106=9,$C$106,J$107=9,$C$107,J$108=9,$C$108,J$109=9,$C$109,J$113=9,$C$113,J$114=9,$C$114,J$115=9,$C$115,J$116=9,$C$116,J$119=9,$C$119,J$120=9,$C$120,J$121=9,$C$121,J$122=9,$C$122,J$123=9,$C$123,J$124=9,$C$124,J$127=9,$C$127,J$128=9,$C$128,J$129=9,$C$129,J$130=9,$C$130,J$131=9,$C$131,J$132=9,$C$132,J$133=9,$C$133,J$134=9,$C$134,J$135=9,$C$135,J$138=9,$C$138,J$139=9,$C$139,J$140=9,$C$140,J$143=9,$C$143,J$144=9,$C$144,J$147=9,$C$147,J$151=9,$C$151,J$152=9,$C$152,J$153=9,$C$153,J$154=9,$C$154,J$155=9,$C$155,J$156=9,$C$156,J$158=9,$C$158,J$159=9,$C$159,J$160=9,$C$160,J$161=9,$C$161)</f>
        <v>#N/A</v>
      </c>
      <c r="U13" s="129" t="e">
        <f>_xlfn.IFS(K$70=9,$C$70,K$71=9,$C$71,K$72=9,$C$72,K$73=9,$C$73,K$74=9,$C$74,K$75=9,$C$75,K$76=9,$C$76,K$77=9,$C$77,K$78=9,$C$78,K$79=9,$C$79,K$80=9,$C$80,K$81=9,$C$81,K$82=9,$C$82,K$83=9,$C$83,K$84=9,$C$84,K$85=9,$C$85)</f>
        <v>#N/A</v>
      </c>
      <c r="V13" s="129" t="e">
        <f>_xlfn.IFS(K$88=8,$C$88,K$89=8,$C$89,K$90=8,$C$90,K$91=8,$C$91,K$92=8,$C$92,K$93=8,$C$93,K$94=8,$C$94,K$95=8,$C$95,K$96=8,$C$96,K$97=8,$C$97)</f>
        <v>#N/A</v>
      </c>
      <c r="W13" s="129" t="e">
        <f>_xlfn.IFS(K$100=9,$C$100,K$101=9,$C$101,K$102=9,$C$102,K$103=9,$C$103,K$104=9,$C$104,K$105=9,$C$105,K$106=9,$C$106,K$107=9,$C$107,K$108=9,$C$108,K$109=9,$C$109)</f>
        <v>#N/A</v>
      </c>
      <c r="X13" s="129" t="e">
        <f>_xlfn.IFS(K$113=9,$C$113,K$114=9,$C$114,K$115=9,$C$115,K$116=9,$C$116,K$119=9,$C$119,K$120=9,$C$120,K$121=9,$C$121,K$122=9,$C$122,K$123=9,$C$123,K$124=9,$C$124,K$127=9,$C$127,K$128=9,$C$128,K$129=9,$C$129,K$130=9,$C$130,K$131=9,$C$131,K$132=9,$C$132,K$133=9,$C$133,K$134=9,$C$134,K$135=9,$C$135,K$138=9,$C$138,K$139=9,$C$139,K$140=9,$C$140)</f>
        <v>#N/A</v>
      </c>
      <c r="Y13" s="93"/>
      <c r="Z13" s="129" t="e">
        <f>_xlfn.IFS(K$151=9,C151,K$152=9,C152,K$153=9,C153,K$154=9,C154,K$155=9,C155,K$156=9,C156,K$158=9,C158,K$159=9,C159,K$160=9,C160,K$161=9,C161)</f>
        <v>#N/A</v>
      </c>
      <c r="AA13" s="93"/>
      <c r="AB13" s="123"/>
      <c r="AC13" s="123"/>
      <c r="AD13" s="123"/>
      <c r="AE13" s="123"/>
      <c r="AF13" s="123"/>
      <c r="AG13" s="123"/>
      <c r="AH13" s="1"/>
    </row>
    <row r="14" spans="2:34" ht="15.5" customHeight="1" x14ac:dyDescent="0.2">
      <c r="B14" s="7"/>
      <c r="C14" s="8" t="s">
        <v>135</v>
      </c>
      <c r="D14" s="9"/>
      <c r="E14" s="10">
        <f>SUMIF(B113:B135, "Yes",E113:E135)</f>
        <v>0</v>
      </c>
      <c r="F14" s="11" t="str">
        <f>IF(E14&gt;=1,"Correct","Insufficient")</f>
        <v>Insufficient</v>
      </c>
      <c r="I14" s="98"/>
      <c r="J14" s="98"/>
      <c r="K14" s="98"/>
      <c r="L14" s="98"/>
      <c r="M14" s="98"/>
      <c r="N14" s="98"/>
      <c r="O14" s="98"/>
      <c r="P14" s="93">
        <v>10</v>
      </c>
      <c r="Q14" s="129" t="e">
        <f>_xlfn.IFS(G$28=10,$C$28,G$29=10,$C$29,G$30=10,$C$30,G$31=10,$C$31,G$35=10,$C$35,G$36=10,$C$36,G$37=10,$C$37,G$38=10,$C$38,G$39=10,$C$39,G$40=10,$C$40,G$41=10,$C$41,G$44=10,$C$44,G$45=10,$C$45,G$46=10,$C$46,G$47=10,$C$47,G$48=10,$C$48,G$49=10,$C$49,G$50=10,$C$50,G$53=10,$C$53,G$54=10,$C$54,G$55=10,$C$55,G$56=10,$C$56,G$57=10,$C$57,G$58=10,$C$58,G$61=10,$C$61,G$62=10,$C$62,G$63=10,$C$63,G$64=10,$C$64,G$65=10,$C$65,G$66=10,$C$66,G$70=10,$C$70,G$71=10,$C$71,G$72=10,$C$72,G$73=10,$C$73,G$74=10,$C$74,G$75=10,$C$75,G$76=10,$C$76,G$77=10,$C$77,G$78=10,$C$78,G$79=10,$C$79,G$80=10,$C$80,G$81=10,$C$81,G$82=10,$C$82,G$83=10,$C$83,G$84=10,$C$84,G$85=10,$C$85,G$88=10,$C$88,G$89=10,$C$89,G$90=10,$C$90,G$91=10,$C$91,G$92=10,$C$92,G$93=10,$C$93,G$94=10,$C$94,G$95=10,$C$95,G$96=10,$C$96,G$97=10,$C$97,G$100=10,$C$100,G$101=10,$C$101,G$102=10,$C$102,G$103=10,$C$103,G$104=10,$C$104,G$105=10,$C$105,G$106=10,$C$106,G$107=10,$C$107,G$108=10,$C$108,G$109=10,$C$109,G$113=10,$C$113,G$114=10,$C$114,G$115=10,$C$115,G$116=10,$C$116,G$119=10,$C$119,G$120=10,$C$120,G$121=10,$C$121,G$122=10,$C$122,G$123=10,$C$123,G$124=10,$C$124,G$127=10,$C$127,G$128=10,$C$128,G$129=10,$C$129,G$130=10,$C$130,G$131=10,$C$131,G$132=10,$C$132,G$133=10,$C$133,G$134=10,$C$134,G$135=10,$C$135,G$138=10,$C$138,G$139=10,$C$139,G$140=10,$C$140,G$143=10,$C$143,G$144=10,$C$144,G$147=10,$C$147,G$151=10,$C$151,G$152=10,$C$152,G$153=10,$C$153,G$154=10,$C$154,G$155=10,$C$155,G$156=10,$C$156,G$158=10,$C$158,G$159=10,$C$159,G$160=10,$C$160,G$161=10,$C$161)</f>
        <v>#N/A</v>
      </c>
      <c r="R14" s="129" t="e">
        <f>_xlfn.IFS(H$28=10,$C$28,H$29=10,$C$29,H$30=10,$C$30,H$31=10,$C$31,H$35=10,$C$35,H$36=10,$C$36,H$37=10,$C$37,H$38=10,$C$38,H$39=10,$C$39,H$40=10,$C$40,H$41=10,$C$41,H$44=10,$C$44,H$45=10,$C$45,H$46=10,$C$46,H$47=10,$C$47,H$48=10,$C$48,H$49=10,$C$49,H$50=10,$C$50,H$53=10,$C$53,H$54=10,$C$54,H$55=10,$C$55,H$56=10,$C$56,H$57=10,$C$57,H$58=10,$C$58,H$61=10,$C$61,H$62=10,$C$62,H$63=10,$C$63,H$64=10,$C$64,H$65=10,$C$65,H$66=10,$C$66,H$70=10,$C$70,H$71=10,$C$71,H$72=10,$C$72,H$73=10,$C$73,H$74=10,$C$74,H$75=10,$C$75,H$76=10,$C$76,H$77=10,$C$77,H$78=10,$C$78,H$79=10,$C$79,H$80=10,$C$80,H$81=10,$C$81,H$82=10,$C$82,H$83=10,$C$83,H$84=10,$C$84,H$85=10,$C$85,H$88=10,$C$88,H$89=10,$C$89,H$90=10,$C$90,H$91=10,$C$91,H$92=10,$C$92,H$93=10,$C$93,H$94=10,$C$94,H$95=10,$C$95,H$96=10,$C$96,H$97=10,$C$97,H$100=10,$C$100,H$101=10,$C$101,H$102=10,$C$102,H$103=10,$C$103,H$104=10,$C$104,H$105=10,$C$105,H$106=10,$C$106,H$107=10,$C$107,H$108=10,$C$108,H$109=10,$C$109,H$113=10,$C$113,H$114=10,$C$114,H$115=10,$C$115,H$116=10,$C$116,H$119=10,$C$119,H$120=10,$C$120,H$121=10,$C$121,H$122=10,$C$122,H$123=10,$C$123,H$124=10,$C$124,H$127=10,$C$127,H$128=10,$C$128,H$129=10,$C$129,H$130=10,$C$130,H$131=10,$C$131,H$132=10,$C$132,H$133=10,$C$133,H$134=10,$C$134,H$135=10,$C$135,H$138=10,$C$138,H$139=10,$C$139,H$140=10,$C$140,H$143=10,$C$143,H$144=10,$C$144,H$147=10,$C$147,H$151=10,$C$151,H$152=10,$C$152,H$153=10,$C$153,H$154=10,$C$154,H$155=10,$C$155,H$156=10,$C$156,H$158=10,$C$158,H$159=10,$C$159,H$160=10,$C$160,H$161=10,$C$161)</f>
        <v>#N/A</v>
      </c>
      <c r="S14" s="129" t="e">
        <f>_xlfn.IFS(I$28=10,$C$28,I$29=10,$C$29,I$30=10,$C$30,I$31=10,$C$31,I$35=10,$C$35,I$36=10,$C$36,I$37=10,$C$37,I$38=10,$C$38,I$39=10,$C$39,I$40=10,$C$40,I$41=10,$C$41,I$44=10,$C$44,I$45=10,$C$45,I$46=10,$C$46,I$47=10,$C$47,I$48=10,$C$48,I$49=10,$C$49,I$50=10,$C$50,I$53=10,$C$53,I$54=10,$C$54,I$55=10,$C$55,I$56=10,$C$56,I$57=10,$C$57,I$58=10,$C$58,I$61=10,$C$61,I$62=10,$C$62,I$63=10,$C$63,I$64=10,$C$64,I$65=10,$C$65,I$66=10,$C$66,I$70=10,$C$70,I$71=10,$C$71,I$72=10,$C$72,I$73=10,$C$73,I$74=10,$C$74,I$75=10,$C$75,I$76=10,$C$76,I$77=10,$C$77,I$78=10,$C$78,I$79=10,$C$79,I$80=10,$C$80,I$81=10,$C$81,I$82=10,$C$82,I$83=10,$C$83,I$84=10,$C$84,I$85=10,$C$85,I$88=10,$C$88,I$89=10,$C$89,I$90=10,$C$90,I$91=10,$C$91,I$92=10,$C$92,I$93=10,$C$93,I$94=10,$C$94,I$95=10,$C$95,I$96=10,$C$96,I$97=10,$C$97,I$100=10,$C$100,I$101=10,$C$101,I$102=10,$C$102,I$103=10,$C$103,I$104=10,$C$104,I$105=10,$C$105,I$106=10,$C$106,I$107=10,$C$107,I$108=10,$C$108,I$109=10,$C$109,I$113=10,$C$113,I$114=10,$C$114,I$115=10,$C$115,I$116=10,$C$116,I$119=10,$C$119,I$120=10,$C$120,I$121=10,$C$121,I$122=10,$C$122,I$123=10,$C$123,I$124=10,$C$124,I$127=10,$C$127,I$128=10,$C$128,I$129=10,$C$129,I$130=10,$C$130,I$131=10,$C$131,I$132=10,$C$132,I$133=10,$C$133,I$134=10,$C$134,I$135=10,$C$135,I$138=10,$C$138,I$139=10,$C$139,I$140=10,$C$140,I$143=10,$C$143,I$144=10,$C$144,I$147=10,$C$147,I$151=10,$C$151,I$152=10,$C$152,I$153=10,$C$153,I$154=10,$C$154,I$155=10,$C$155,I$156=10,$C$156,I$158=10,$C$158,I$159=10,$C$159,I$160=10,$C$160,I$161=10,$C$161)</f>
        <v>#N/A</v>
      </c>
      <c r="T14" s="129" t="e">
        <f>_xlfn.IFS(J$28=10,$C$28,J$29=10,$C$29,J$30=10,$C$30,J$31=10,$C$31,J$35=10,$C$35,J$36=10,$C$36,J$37=10,$C$37,J$38=10,$C$38,J$39=10,$C$39,J$40=10,$C$40,J$41=10,$C$41,J$44=10,$C$44,J$45=10,$C$45,J$46=10,$C$46,J$47=10,$C$47,J$48=10,$C$48,J$49=10,$C$49,J$50=10,$C$50,J$53=10,$C$53,J$54=10,$C$54,J$55=10,$C$55,J$56=10,$C$56,J$57=10,$C$57,J$58=10,$C$58,J$61=10,$C$61,J$62=10,$C$62,J$63=10,$C$63,J$64=10,$C$64,J$65=10,$C$65,J$66=10,$C$66,J$70=10,$C$70,J$71=10,$C$71,J$72=10,$C$72,J$73=10,$C$73,J$74=10,$C$74,J$75=10,$C$75,J$76=10,$C$76,J$77=10,$C$77,J$78=10,$C$78,J$79=10,$C$79,J$80=10,$C$80,J$81=10,$C$81,J$82=10,$C$82,J$83=10,$C$83,J$84=10,$C$84,J$85=10,$C$85,J$88=10,$C$88,J$89=10,$C$89,J$90=10,$C$90,J$91=10,$C$91,J$92=10,$C$92,J$93=10,$C$93,J$94=10,$C$94,J$95=10,$C$95,J$96=10,$C$96,J$97=10,$C$97,J$100=10,$C$100,J$101=10,$C$101,J$102=10,$C$102,J$103=10,$C$103,J$104=10,$C$104,J$105=10,$C$105,J$106=10,$C$106,J$107=10,$C$107,J$108=10,$C$108,J$109=10,$C$109,J$113=10,$C$113,J$114=10,$C$114,J$115=10,$C$115,J$116=10,$C$116,J$119=10,$C$119,J$120=10,$C$120,J$121=10,$C$121,J$122=10,$C$122,J$123=10,$C$123,J$124=10,$C$124,J$127=10,$C$127,J$128=10,$C$128,J$129=10,$C$129,J$130=10,$C$130,J$131=10,$C$131,J$132=10,$C$132,J$133=10,$C$133,J$134=10,$C$134,J$135=10,$C$135,J$138=10,$C$138,J$139=10,$C$139,J$140=10,$C$140,J$143=10,$C$143,J$144=10,$C$144,J$147=10,$C$147,J$151=10,$C$151,J$152=10,$C$152,J$153=10,$C$153,J$154=10,$C$154,J$155=10,$C$155,J$156=10,$C$156,J$158=10,$C$158,J$159=10,$C$159,J$160=10,$C$160,J$161=10,$C$161)</f>
        <v>#N/A</v>
      </c>
      <c r="U14" s="129" t="e">
        <f>_xlfn.IFS(K$70=10,$C$70,K$71=10,$C$71,K$72=10,$C$72,K$73=10,$C$73,K$74=10,$C$74,K$75=10,$C$75,K$76=10,$C$76,K$77=10,$C$77,K$78=10,$C$78,K$79=10,$C$79,K$80=10,$C$80,K$81=10,$C$81,K$82=10,$C$82,K$83=10,$C$83,K$84=10,$C$84,K$85=10,$C$85)</f>
        <v>#N/A</v>
      </c>
      <c r="V14" s="129" t="e">
        <f>_xlfn.IFS(K$88=10,$C$88,K$89=10,$C$89,K$90=10,$C$90,K$91=10,$C$91,K$92=10,$C$92,K$93=10,$C$93,K$94=10,$C$94,K$95=10,$C$95,K$96=10,$C$96,K$97=10,$C$97)</f>
        <v>#N/A</v>
      </c>
      <c r="W14" s="129" t="e">
        <f>_xlfn.IFS(K$100=10,$C$100,K$101=10,$C$101,K$102=10,$C$102,K$103=10,$C$103,K$104=10,$C$104,K$105=10,$C$105,K$106=10,$C$106,K$107=10,$C$107,K$108=10,$C$108,K$109=10,$C$109)</f>
        <v>#N/A</v>
      </c>
      <c r="X14" s="129" t="e">
        <f>_xlfn.IFS(K$113=10,$C$113,K$114=10,$C$114,K$115=10,$C$115,K$116=10,$C$116,K$119=10,$C$119,K$120=10,$C$120,K$121=10,$C$121,K$122=10,$C$122,K$123=10,$C$123,K$124=10,$C$124,K$127=10,$C$127,K$128=10,$C$128,K$129=10,$C$129,K$130=10,$C$130,K$131=10,$C$131,K$132=10,$C$132,K$133=10,$C$133,K$134=10,$C$134,K$135=10,$C$135,K$138=10,$C$138,K$139=10,$C$139,K$140=10,$C$140)</f>
        <v>#N/A</v>
      </c>
      <c r="Y14" s="93"/>
      <c r="Z14" s="129" t="e">
        <f>_xlfn.IFS(K$151=10,C151,K$152=10,C152,K$153=10,C153,K$154=10,C154,K$155=10,C155,K$156=10,C156,K$158=10,C158,K$159=10,C159,K$160=10,C160,K$161=10,C161)</f>
        <v>#N/A</v>
      </c>
      <c r="AA14" s="93"/>
      <c r="AB14" s="123"/>
      <c r="AC14" s="123"/>
      <c r="AD14" s="123"/>
      <c r="AE14" s="123"/>
      <c r="AF14" s="123"/>
      <c r="AG14" s="123"/>
      <c r="AH14" s="1"/>
    </row>
    <row r="15" spans="2:34" ht="15.5" customHeight="1" x14ac:dyDescent="0.2">
      <c r="B15" s="7"/>
      <c r="C15" s="8" t="s">
        <v>184</v>
      </c>
      <c r="D15" s="9"/>
      <c r="E15" s="10">
        <f>SUMIF(B138:B139, "Yes",E138:E139)</f>
        <v>0</v>
      </c>
      <c r="F15" s="11"/>
      <c r="H15" s="97" t="s">
        <v>66</v>
      </c>
      <c r="I15" s="110"/>
      <c r="J15" s="110"/>
      <c r="K15" s="110"/>
      <c r="L15" s="110"/>
      <c r="M15" s="110"/>
      <c r="N15" s="110"/>
      <c r="O15" s="110"/>
      <c r="P15" s="93"/>
      <c r="Q15" s="129"/>
      <c r="R15" s="129"/>
      <c r="S15" s="129"/>
      <c r="T15" s="129"/>
      <c r="U15" s="129"/>
      <c r="V15" s="129"/>
      <c r="W15" s="129"/>
      <c r="X15" s="129"/>
      <c r="Y15" s="93"/>
      <c r="Z15" s="129"/>
      <c r="AA15" s="93"/>
      <c r="AB15" s="123"/>
      <c r="AC15" s="123"/>
      <c r="AD15" s="123"/>
      <c r="AE15" s="123"/>
      <c r="AF15" s="123"/>
      <c r="AG15" s="123"/>
      <c r="AH15" s="1"/>
    </row>
    <row r="16" spans="2:34" ht="15.5" customHeight="1" x14ac:dyDescent="0.2">
      <c r="B16" s="7"/>
      <c r="C16" s="8"/>
      <c r="D16" s="9"/>
      <c r="E16" s="10"/>
      <c r="F16" s="11"/>
      <c r="H16" s="128" t="s">
        <v>211</v>
      </c>
      <c r="I16" s="128"/>
      <c r="J16" s="128"/>
      <c r="K16" s="128"/>
      <c r="L16" s="128"/>
      <c r="M16" s="128"/>
      <c r="N16" s="128"/>
      <c r="O16" s="128"/>
      <c r="P16" s="93">
        <v>11</v>
      </c>
      <c r="Q16" s="129" t="e">
        <f>_xlfn.IFS(G$28=11,$C$28,G$29=11,$C$29,G$30=11,$C$30,G$31=11,$C$31,G$35=11,$C$35,G$36=11,$C$36,G$37=11,$C$37,G$38=11,$C$38,G$39=11,$C$39,G$40=11,$C$40,G$41=11,$C$41,G$44=11,$C$44,G$45=11,$C$45,G$46=11,$C$46,G$47=11,$C$47,G$48=11,$C$48,G$49=11,$C$49,G$50=11,$C$50,G$53=11,$C$53,G$54=11,$C$54,G$55=11,$C$55,G$56=11,$C$56,G$57=11,$C$57,G$58=11,$C$58,G$61=11,$C$61,G$62=11,$C$62,G$63=11,$C$63,G$64=11,$C$64,G$65=11,$C$65,G$66=11,$C$66,G$70=11,$C$70,G$71=11,$C$71,G$72=11,$C$72,G$73=11,$C$73,G$74=11,$C$74,G$75=11,$C$75,G$76=11,$C$76,G$77=11,$C$77,G$78=11,$C$78,G$79=11,$C$79,G$80=11,$C$80,G$81=11,$C$81,G$82=11,$C$82,G$83=11,$C$83,G$84=11,$C$84,G$85=11,$C$85,G$88=11,$C$88,G$89=11,$C$89,G$90=11,$C$90,G$91=11,$C$91,G$92=11,$C$92,G$93=11,$C$93,G$94=11,$C$94,G$95=11,$C$95,G$96=11,$C$96,G$97=11,$C$97,G$100=11,$C$100,G$101=11,$C$101,G$102=11,$C$102,G$103=11,$C$103,G$104=11,$C$104,G$105=11,$C$105,G$106=11,$C$106,G$107=11,$C$107,G$108=11,$C$108,G$109=11,$C$109,G$113=11,$C$113,G$114=11,$C$114,G$115=11,$C$115,G$116=11,$C$116,G$119=11,$C$119,G$120=11,$C$120,G$121=11,$C$121,G$122=11,$C$122,G$123=11,$C$123,G$124=11,$C$124,G$127=11,$C$127,G$128=11,$C$128,G$129=11,$C$129,G$130=11,$C$130,G$131=11,$C$131,G$132=11,$C$132,G$133=11,$C$133,G$134=11,$C$134,G$135=11,$C$135,G$138=11,$C$138,G$139=11,$C$139,G$140=11,$C$140,G$143=11,$C$143,G$144=11,$C$144,G$147=11,$C$147,G$151=11,$C$151,G$152=11,$C$152,G$153=11,$C$153,G$154=11,$C$154,G$155=11,$C$155,G$156=11,$C$156,G$158=11,$C$158,G$159=11,$C$159,G$160=11,$C$160,G$161=11,$C$161)</f>
        <v>#N/A</v>
      </c>
      <c r="R16" s="129" t="e">
        <f>_xlfn.IFS(H$28=11,$C$28,H$29=11,$C$29,H$30=11,$C$30,H$31=11,$C$31,H$35=11,$C$35,H$36=11,$C$36,H$37=11,$C$37,H$38=11,$C$38,H$39=11,$C$39,H$40=11,$C$40,H$41=11,$C$41,H$44=11,$C$44,H$45=11,$C$45,H$46=11,$C$46,H$47=11,$C$47,H$48=11,$C$48,H$49=11,$C$49,H$50=11,$C$50,H$53=11,$C$53,H$54=11,$C$54,H$55=11,$C$55,H$56=11,$C$56,H$57=11,$C$57,H$58=11,$C$58,H$61=11,$C$61,H$62=11,$C$62,H$63=11,$C$63,H$64=11,$C$64,H$65=11,$C$65,H$66=11,$C$66,H$70=11,$C$70,H$71=11,$C$71,H$72=11,$C$72,H$73=11,$C$73,H$74=11,$C$74,H$75=11,$C$75,H$76=11,$C$76,H$77=11,$C$77,H$78=11,$C$78,H$79=11,$C$79,H$80=11,$C$80,H$81=11,$C$81,H$82=11,$C$82,H$83=11,$C$83,H$84=11,$C$84,H$85=11,$C$85,H$88=11,$C$88,H$89=11,$C$89,H$90=11,$C$90,H$91=11,$C$91,H$92=11,$C$92,H$93=11,$C$93,H$94=11,$C$94,H$95=11,$C$95,H$96=11,$C$96,H$97=11,$C$97,H$100=11,$C$100,H$101=11,$C$101,H$102=11,$C$102,H$103=11,$C$103,H$104=11,$C$104,H$105=11,$C$105,H$106=11,$C$106,H$107=11,$C$107,H$108=11,$C$108,H$109=11,$C$109,H$113=11,$C$113,H$114=11,$C$114,H$115=11,$C$115,H$116=11,$C$116,H$119=11,$C$119,H$120=11,$C$120,H$121=11,$C$121,H$122=11,$C$122,H$123=11,$C$123,H$124=11,$C$124,H$127=11,$C$127,H$128=11,$C$128,H$129=11,$C$129,H$130=11,$C$130,H$131=11,$C$131,H$132=11,$C$132,H$133=11,$C$133,H$134=11,$C$134,H$135=11,$C$135,H$138=11,$C$138,H$139=11,$C$139,H$140=11,$C$140,H$143=11,$C$143,H$144=11,$C$144,H$147=11,$C$147,H$151=11,$C$151,H$152=11,$C$152,H$153=11,$C$153,H$154=11,$C$154,H$155=11,$C$155,H$156=11,$C$156,H$158=11,$C$158,H$159=11,$C$159,H$160=11,$C$160,H$161=11,$C$161)</f>
        <v>#N/A</v>
      </c>
      <c r="S16" s="129" t="e">
        <f>_xlfn.IFS(I$28=11,$C$28,I$29=11,$C$29,I$30=11,$C$30,I$31=11,$C$31,I$35=11,$C$35,I$36=11,$C$36,I$37=11,$C$37,I$38=11,$C$38,I$39=11,$C$39,I$40=11,$C$40,I$41=11,$C$41,I$44=11,$C$44,I$45=11,$C$45,I$46=11,$C$46,I$47=11,$C$47,I$48=11,$C$48,I$49=11,$C$49,I$50=11,$C$50,I$53=11,$C$53,I$54=11,$C$54,I$55=11,$C$55,I$56=11,$C$56,I$57=11,$C$57,I$58=11,$C$58,I$61=11,$C$61,I$62=11,$C$62,I$63=11,$C$63,I$64=11,$C$64,I$65=11,$C$65,I$66=11,$C$66,I$70=11,$C$70,I$71=11,$C$71,I$72=11,$C$72,I$73=11,$C$73,I$74=11,$C$74,I$75=11,$C$75,I$76=11,$C$76,I$77=11,$C$77,I$78=11,$C$78,I$79=11,$C$79,I$80=11,$C$80,I$81=11,$C$81,I$82=11,$C$82,I$83=11,$C$83,I$84=11,$C$84,I$85=11,$C$85,I$88=11,$C$88,I$89=11,$C$89,I$90=11,$C$90,I$91=11,$C$91,I$92=11,$C$92,I$93=11,$C$93,I$94=11,$C$94,I$95=11,$C$95,I$96=11,$C$96,I$97=11,$C$97,I$100=11,$C$100,I$101=11,$C$101,I$102=11,$C$102,I$103=11,$C$103,I$104=11,$C$104,I$105=11,$C$105,I$106=11,$C$106,I$107=11,$C$107,I$108=11,$C$108,I$109=11,$C$109,I$113=11,$C$113,I$114=11,$C$114,I$115=11,$C$115,I$116=11,$C$116,I$119=11,$C$119,I$120=11,$C$120,I$121=11,$C$121,I$122=11,$C$122,I$123=11,$C$123,I$124=11,$C$124,I$127=11,$C$127,I$128=11,$C$128,I$129=11,$C$129,I$130=11,$C$130,I$131=11,$C$131,I$132=11,$C$132,I$133=11,$C$133,I$134=11,$C$134,I$135=11,$C$135,I$138=11,$C$138,I$139=11,$C$139,I$140=11,$C$140,I$143=11,$C$143,I$144=11,$C$144,I$147=11,$C$147,I$151=11,$C$151,I$152=11,$C$152,I$153=11,$C$153,I$154=11,$C$154,I$155=11,$C$155,I$156=11,$C$156,I$158=11,$C$158,I$159=11,$C$159,I$160=11,$C$160,I$161=11,$C$161)</f>
        <v>#N/A</v>
      </c>
      <c r="T16" s="129" t="e">
        <f>_xlfn.IFS(J$28=11,$C$28,J$29=11,$C$29,J$30=11,$C$30,J$31=11,$C$31,J$35=11,$C$35,J$36=11,$C$36,J$37=11,$C$37,J$38=11,$C$38,J$39=11,$C$39,J$40=11,$C$40,J$41=11,$C$41,J$44=11,$C$44,J$45=11,$C$45,J$46=11,$C$46,J$47=11,$C$47,J$48=11,$C$48,J$49=11,$C$49,J$50=11,$C$50,J$53=11,$C$53,J$54=11,$C$54,J$55=11,$C$55,J$56=11,$C$56,J$57=11,$C$57,J$58=11,$C$58,J$61=11,$C$61,J$62=11,$C$62,J$63=11,$C$63,J$64=11,$C$64,J$65=11,$C$65,J$66=11,$C$66,J$70=11,$C$70,J$71=11,$C$71,J$72=11,$C$72,J$73=11,$C$73,J$74=11,$C$74,J$75=11,$C$75,J$76=11,$C$76,J$77=11,$C$77,J$78=11,$C$78,J$79=11,$C$79,J$80=11,$C$80,J$81=11,$C$81,J$82=11,$C$82,J$83=11,$C$83,J$84=11,$C$84,J$85=11,$C$85,J$88=11,$C$88,J$89=11,$C$89,J$90=11,$C$90,J$91=11,$C$91,J$92=11,$C$92,J$93=11,$C$93,J$94=11,$C$94,J$95=11,$C$95,J$96=11,$C$96,J$97=11,$C$97,J$100=11,$C$100,J$101=11,$C$101,J$102=11,$C$102,J$103=11,$C$103,J$104=11,$C$104,J$105=11,$C$105,J$106=11,$C$106,J$107=11,$C$107,J$108=11,$C$108,J$109=11,$C$109,J$113=11,$C$113,J$114=11,$C$114,J$115=11,$C$115,J$116=11,$C$116,J$119=11,$C$119,J$120=11,$C$120,J$121=11,$C$121,J$122=11,$C$122,J$123=11,$C$123,J$124=11,$C$124,J$127=11,$C$127,J$128=11,$C$128,J$129=11,$C$129,J$130=11,$C$130,J$131=11,$C$131,J$132=11,$C$132,J$133=11,$C$133,J$134=11,$C$134,J$135=11,$C$135,J$138=11,$C$138,J$139=11,$C$139,J$140=11,$C$140,J$143=11,$C$143,J$144=11,$C$144,J$147=11,$C$147,J$151=11,$C$151,J$152=11,$C$152,J$153=11,$C$153,J$154=11,$C$154,J$155=11,$C$155,J$156=11,$C$156,J$158=11,$C$158,J$159=11,$C$159,J$160=11,$C$160,J$161=11,$C$161)</f>
        <v>#N/A</v>
      </c>
      <c r="U16" s="129"/>
      <c r="V16" s="93"/>
      <c r="W16" s="93"/>
      <c r="X16" s="93"/>
      <c r="Y16" s="93"/>
      <c r="Z16" s="93"/>
      <c r="AA16" s="93"/>
      <c r="AB16" s="123"/>
      <c r="AC16" s="123"/>
      <c r="AD16" s="123"/>
      <c r="AE16" s="123"/>
      <c r="AF16" s="123"/>
      <c r="AG16" s="123"/>
      <c r="AH16" s="1"/>
    </row>
    <row r="17" spans="2:34" ht="16.25" customHeight="1" x14ac:dyDescent="0.2">
      <c r="B17" s="119" t="s">
        <v>202</v>
      </c>
      <c r="C17" s="8"/>
      <c r="D17" s="9"/>
      <c r="E17" s="10">
        <f>SUMIF(B143:B144, "Yes", E143:E144)</f>
        <v>15</v>
      </c>
      <c r="F17" s="11" t="str">
        <f>IF(E17=15,"Correct","Insufficient")</f>
        <v>Correct</v>
      </c>
      <c r="H17" s="128"/>
      <c r="I17" s="128"/>
      <c r="J17" s="128"/>
      <c r="K17" s="128"/>
      <c r="L17" s="128"/>
      <c r="M17" s="128"/>
      <c r="N17" s="128"/>
      <c r="O17" s="128"/>
      <c r="P17" s="93">
        <v>12</v>
      </c>
      <c r="Q17" s="129" t="e">
        <f>_xlfn.IFS(G$28=12,$C$28,G$29=12,$C$29,G$30=12,$C$30,G$31=12,$C$31,G$35=12,$C$35,G$36=12,$C$36,G$37=12,$C$37,G$38=12,$C$38,G$39=12,$C$39,G$40=12,$C$40,G$41=12,$C$41,G$44=12,$C$44,G$45=12,$C$45,G$46=12,$C$46,G$47=12,$C$47,G$48=12,$C$48,G$49=12,$C$49,G$50=12,$C$50,G$53=12,$C$53,G$54=12,$C$54,G$55=12,$C$55,G$56=12,$C$56,G$57=12,$C$57,G$58=12,$C$58,G$61=12,$C$61,G$62=12,$C$62,G$63=12,$C$63,G$64=12,$C$64,G$65=12,$C$65,G$66=12,$C$66,G$70=12,$C$70,G$71=12,$C$71,G$72=12,$C$72,G$73=12,$C$73,G$74=12,$C$74,G$75=12,$C$75,G$76=12,$C$76,G$77=12,$C$77,G$78=12,$C$78,G$79=12,$C$79,G$80=12,$C$80,G$81=12,$C$81,G$82=12,$C$82,G$83=12,$C$83,G$84=12,$C$84,G$85=12,$C$85,G$88=12,$C$88,G$89=12,$C$89,G$90=12,$C$90,G$91=12,$C$91,G$92=12,$C$92,G$93=12,$C$93,G$94=12,$C$94,G$95=12,$C$95,G$96=12,$C$96,G$97=12,$C$97,G$100=12,$C$100,G$101=12,$C$101,G$102=12,$C$102,G$103=12,$C$103,G$104=12,$C$104,G$105=12,$C$105,G$106=12,$C$106,G$107=12,$C$107,G$108=12,$C$108,G$109=12,$C$109,G$113=12,$C$113,G$114=12,$C$114,G$115=12,$C$115,G$116=12,$C$116,G$119=12,$C$119,G$120=12,$C$120,G$121=12,$C$121,G$122=12,$C$122,G$123=12,$C$123,G$124=12,$C$124,G$127=12,$C$127,G$128=12,$C$128,G$129=12,$C$129,G$130=12,$C$130,G$131=12,$C$131,G$132=12,$C$132,G$133=12,$C$133,G$134=12,$C$134,G$135=12,$C$135,G$138=12,$C$138,G$139=12,$C$139,G$140=12,$C$140,G$143=12,$C$143,G$144=12,$C$144,G$147=12,$C$147,G$151=12,$C$151,G$152=12,$C$152,G$153=12,$C$153,G$154=12,$C$154,G$155=12,$C$155,G$156=12,$C$156,G$158=12,$C$158,G$159=12,$C$159,G$160=12,$C$160,G$161=12,$C$161)</f>
        <v>#N/A</v>
      </c>
      <c r="R17" s="129" t="e">
        <f>_xlfn.IFS(H$28=12,$C$28,H$29=12,$C$29,H$30=12,$C$30,H$31=12,$C$31,H$35=12,$C$35,H$36=12,$C$36,H$37=12,$C$37,H$38=12,$C$38,H$39=12,$C$39,H$40=12,$C$40,H$41=12,$C$41,H$44=12,$C$44,H$45=12,$C$45,H$46=12,$C$46,H$47=12,$C$47,H$48=12,$C$48,H$49=12,$C$49,H$50=12,$C$50,H$53=12,$C$53,H$54=12,$C$54,H$55=12,$C$55,H$56=12,$C$56,H$57=12,$C$57,H$58=12,$C$58,H$61=12,$C$61,H$62=12,$C$62,H$63=12,$C$63,H$64=12,$C$64,H$65=12,$C$65,H$66=12,$C$66,H$70=12,$C$70,H$71=12,$C$71,H$72=12,$C$72,H$73=12,$C$73,H$74=12,$C$74,H$75=12,$C$75,H$76=12,$C$76,H$77=12,$C$77,H$78=12,$C$78,H$79=12,$C$79,H$80=12,$C$80,H$81=12,$C$81,H$82=12,$C$82,H$83=12,$C$83,H$84=12,$C$84,H$85=12,$C$85,H$88=12,$C$88,H$89=12,$C$89,H$90=12,$C$90,H$91=12,$C$91,H$92=12,$C$92,H$93=12,$C$93,H$94=12,$C$94,H$95=12,$C$95,H$96=12,$C$96,H$97=12,$C$97,H$100=12,$C$100,H$101=12,$C$101,H$102=12,$C$102,H$103=12,$C$103,H$104=12,$C$104,H$105=12,$C$105,H$106=12,$C$106,H$107=12,$C$107,H$108=12,$C$108,H$109=12,$C$109,H$113=12,$C$113,H$114=12,$C$114,H$115=12,$C$115,H$116=12,$C$116,H$119=12,$C$119,H$120=12,$C$120,H$121=12,$C$121,H$122=12,$C$122,H$123=12,$C$123,H$124=12,$C$124,H$127=12,$C$127,H$128=12,$C$128,H$129=12,$C$129,H$130=12,$C$130,H$131=12,$C$131,H$132=12,$C$132,H$133=12,$C$133,H$134=12,$C$134,H$135=12,$C$135,H$138=12,$C$138,H$139=12,$C$139,H$140=12,$C$140,H$143=12,$C$143,H$144=12,$C$144,H$147=12,$C$147,H$151=12,$C$151,H$152=12,$C$152,H$153=12,$C$153,H$154=12,$C$154,H$155=12,$C$155,H$156=12,$C$156,H$158=12,$C$158,H$159=12,$C$159,H$160=12,$C$160,H$161=12,$C$161)</f>
        <v>#N/A</v>
      </c>
      <c r="S17" s="129" t="e">
        <f>_xlfn.IFS(I$28=12,$C$28,I$29=12,$C$29,I$30=12,$C$30,I$31=12,$C$31,I$35=12,$C$35,I$36=12,$C$36,I$37=12,$C$37,I$38=12,$C$38,I$39=12,$C$39,I$40=12,$C$40,I$41=12,$C$41,I$44=12,$C$44,I$45=12,$C$45,I$46=12,$C$46,I$47=12,$C$47,I$48=12,$C$48,I$49=12,$C$49,I$50=12,$C$50,I$53=12,$C$53,I$54=12,$C$54,I$55=12,$C$55,I$56=12,$C$56,I$57=12,$C$57,I$58=12,$C$58,I$61=12,$C$61,I$62=12,$C$62,I$63=12,$C$63,I$64=12,$C$64,I$65=12,$C$65,I$66=12,$C$66,I$70=12,$C$70,I$71=12,$C$71,I$72=12,$C$72,I$73=12,$C$73,I$74=12,$C$74,I$75=12,$C$75,I$76=12,$C$76,I$77=12,$C$77,I$78=12,$C$78,I$79=12,$C$79,I$80=12,$C$80,I$81=12,$C$81,I$82=12,$C$82,I$83=12,$C$83,I$84=12,$C$84,I$85=12,$C$85,I$88=12,$C$88,I$89=12,$C$89,I$90=12,$C$90,I$91=12,$C$91,I$92=12,$C$92,I$93=12,$C$93,I$94=12,$C$94,I$95=12,$C$95,I$96=12,$C$96,I$97=12,$C$97,I$100=12,$C$100,I$101=12,$C$101,I$102=12,$C$102,I$103=12,$C$103,I$104=12,$C$104,I$105=12,$C$105,I$106=12,$C$106,I$107=12,$C$107,I$108=12,$C$108,I$109=12,$C$109,I$113=12,$C$113,I$114=12,$C$114,I$115=12,$C$115,I$116=12,$C$116,I$119=12,$C$119,I$120=12,$C$120,I$121=12,$C$121,I$122=12,$C$122,I$123=12,$C$123,I$124=12,$C$124,I$127=12,$C$127,I$128=12,$C$128,I$129=12,$C$129,I$130=12,$C$130,I$131=12,$C$131,I$132=12,$C$132,I$133=12,$C$133,I$134=12,$C$134,I$135=12,$C$135,I$138=12,$C$138,I$139=12,$C$139,I$140=12,$C$140,I$143=12,$C$143,I$144=12,$C$144,I$147=12,$C$147,I$151=12,$C$151,I$152=12,$C$152,I$153=12,$C$153,I$154=12,$C$154,I$155=12,$C$155,I$156=12,$C$156,I$158=12,$C$158,I$159=12,$C$159,I$160=12,$C$160,I$161=12,$C$161)</f>
        <v>#N/A</v>
      </c>
      <c r="T17" s="129" t="e">
        <f>_xlfn.IFS(J$28=12,$C$28,J$29=12,$C$29,J$30=12,$C$30,J$31=12,$C$31,J$35=12,$C$35,J$36=12,$C$36,J$37=12,$C$37,J$38=12,$C$38,J$39=12,$C$39,J$40=12,$C$40,J$41=12,$C$41,J$44=12,$C$44,J$45=12,$C$45,J$46=12,$C$46,J$47=12,$C$47,J$48=12,$C$48,J$49=12,$C$49,J$50=12,$C$50,J$53=12,$C$53,J$54=12,$C$54,J$55=12,$C$55,J$56=12,$C$56,J$57=12,$C$57,J$58=12,$C$58,J$61=12,$C$61,J$62=12,$C$62,J$63=12,$C$63,J$64=12,$C$64,J$65=12,$C$65,J$66=12,$C$66,J$70=12,$C$70,J$71=12,$C$71,J$72=12,$C$72,J$73=12,$C$73,J$74=12,$C$74,J$75=12,$C$75,J$76=12,$C$76,J$77=12,$C$77,J$78=12,$C$78,J$79=12,$C$79,J$80=12,$C$80,J$81=12,$C$81,J$82=12,$C$82,J$83=12,$C$83,J$84=12,$C$84,J$85=12,$C$85,J$88=12,$C$88,J$89=12,$C$89,J$90=12,$C$90,J$91=12,$C$91,J$92=12,$C$92,J$93=12,$C$93,J$94=12,$C$94,J$95=12,$C$95,J$96=12,$C$96,J$97=12,$C$97,J$100=12,$C$100,J$101=12,$C$101,J$102=12,$C$102,J$103=12,$C$103,J$104=12,$C$104,J$105=12,$C$105,J$106=12,$C$106,J$107=12,$C$107,J$108=12,$C$108,J$109=12,$C$109,J$113=12,$C$113,J$114=12,$C$114,J$115=12,$C$115,J$116=12,$C$116,J$119=12,$C$119,J$120=12,$C$120,J$121=12,$C$121,J$122=12,$C$122,J$123=12,$C$123,J$124=12,$C$124,J$127=12,$C$127,J$128=12,$C$128,J$129=12,$C$129,J$130=12,$C$130,J$131=12,$C$131,J$132=12,$C$132,J$133=12,$C$133,J$134=12,$C$134,J$135=12,$C$135,J$138=12,$C$138,J$139=12,$C$139,J$140=12,$C$140,J$143=12,$C$143,J$144=12,$C$144,J$147=12,$C$147,J$151=12,$C$151,J$152=12,$C$152,J$153=12,$C$153,J$154=12,$C$154,J$155=12,$C$155,J$156=12,$C$156,J$158=12,$C$158,J$159=12,$C$159,J$160=12,$C$160,J$161=12,$C$161)</f>
        <v>#N/A</v>
      </c>
      <c r="U17" s="129"/>
      <c r="V17" s="93"/>
      <c r="W17" s="93"/>
      <c r="X17" s="93"/>
      <c r="Y17" s="93"/>
      <c r="Z17" s="93"/>
      <c r="AA17" s="93"/>
      <c r="AB17" s="123"/>
      <c r="AC17" s="123"/>
      <c r="AD17" s="123"/>
      <c r="AE17" s="123"/>
      <c r="AF17" s="123"/>
      <c r="AG17" s="123"/>
      <c r="AH17" s="1"/>
    </row>
    <row r="18" spans="2:34" ht="16" x14ac:dyDescent="0.2">
      <c r="B18" s="7"/>
      <c r="C18" s="22"/>
      <c r="D18" s="12"/>
      <c r="F18" s="11"/>
      <c r="H18" s="128"/>
      <c r="I18" s="128"/>
      <c r="J18" s="128"/>
      <c r="K18" s="128"/>
      <c r="L18" s="128"/>
      <c r="M18" s="128"/>
      <c r="N18" s="128"/>
      <c r="O18" s="128"/>
      <c r="P18" s="93">
        <v>13</v>
      </c>
      <c r="Q18" s="129" t="e">
        <f>_xlfn.IFS(G$28=13,$C$28,G$29=13,$C$29,G$30=13,$C$30,G$31=13,$C$31,G$35=13,$C$35,G$36=13,$C$36,G$37=13,$C$37,G$38=13,$C$38,G$39=13,$C$39,G$40=13,$C$40,G$41=13,$C$41,G$44=13,$C$44,G$45=13,$C$45,G$46=13,$C$46,G$47=13,$C$47,G$48=13,$C$48,G$49=13,$C$49,G$50=13,$C$50,G$53=13,$C$53,G$54=13,$C$54,G$55=13,$C$55,G$56=13,$C$56,G$57=13,$C$57,G$58=13,$C$58,G$61=13,$C$61,G$62=13,$C$62,G$63=13,$C$63,G$64=13,$C$64,G$65=13,$C$65,G$66=13,$C$66,G$70=13,$C$70,G$71=13,$C$71,G$72=13,$C$72,G$73=13,$C$73,G$74=13,$C$74,G$75=13,$C$75,G$76=13,$C$76,G$77=13,$C$77,G$78=13,$C$78,G$79=13,$C$79,G$80=13,$C$80,G$81=13,$C$81,G$82=13,$C$82,G$83=13,$C$83,G$84=13,$C$84,G$85=13,$C$85,G$88=13,$C$88,G$89=13,$C$89,G$90=13,$C$90,G$91=13,$C$91,G$92=13,$C$92,G$93=13,$C$93,G$94=13,$C$94,G$95=13,$C$95,G$96=13,$C$96,G$97=13,$C$97,G$100=13,$C$100,G$101=13,$C$101,G$102=13,$C$102,G$103=13,$C$103,G$104=13,$C$104,G$105=13,$C$105,G$106=13,$C$106,G$107=13,$C$107,G$108=13,$C$108,G$109=13,$C$109,G$113=13,$C$113,G$114=13,$C$114,G$115=13,$C$115,G$116=13,$C$116,G$119=13,$C$119,G$120=13,$C$120,G$121=13,$C$121,G$122=13,$C$122,G$123=13,$C$123,G$124=13,$C$124,G$127=13,$C$127,G$128=13,$C$128,G$129=13,$C$129,G$130=13,$C$130,G$131=13,$C$131,G$132=13,$C$132,G$133=13,$C$133,G$134=13,$C$134,G$135=13,$C$135,G$138=13,$C$138,G$139=13,$C$139,G$140=13,$C$140,G$143=13,$C$143,G$144=13,$C$144,G$147=13,$C$147,G$151=13,$C$151,G$152=13,$C$152,G$153=13,$C$153,G$154=13,$C$154,G$155=13,$C$155,G$156=13,$C$156,G$158=13,$C$158,G$159=13,$C$159,G$160=13,$C$160,G$161=13,$C$161)</f>
        <v>#N/A</v>
      </c>
      <c r="R18" s="129" t="e">
        <f>_xlfn.IFS(H$28=13,$C$28,H$29=13,$C$29,H$30=13,$C$30,H$31=13,$C$31,H$35=13,$C$35,H$36=13,$C$36,H$37=13,$C$37,H$38=13,$C$38,H$39=13,$C$39,H$40=13,$C$40,H$41=13,$C$41,H$44=13,$C$44,H$45=13,$C$45,H$46=13,$C$46,H$47=13,$C$47,H$48=13,$C$48,H$49=13,$C$49,H$50=13,$C$50,H$53=13,$C$53,H$54=13,$C$54,H$55=13,$C$55,H$56=13,$C$56,H$57=13,$C$57,H$58=13,$C$58,H$61=13,$C$61,H$62=13,$C$62,H$63=13,$C$63,H$64=13,$C$64,H$65=13,$C$65,H$66=13,$C$66,H$70=13,$C$70,H$71=13,$C$71,H$72=13,$C$72,H$73=13,$C$73,H$74=13,$C$74,H$75=13,$C$75,H$76=13,$C$76,H$77=13,$C$77,H$78=13,$C$78,H$79=13,$C$79,H$80=13,$C$80,H$81=13,$C$81,H$82=13,$C$82,H$83=13,$C$83,H$84=13,$C$84,H$85=13,$C$85,H$88=13,$C$88,H$89=13,$C$89,H$90=13,$C$90,H$91=13,$C$91,H$92=13,$C$92,H$93=13,$C$93,H$94=13,$C$94,H$95=13,$C$95,H$96=13,$C$96,H$97=13,$C$97,H$100=13,$C$100,H$101=13,$C$101,H$102=13,$C$102,H$103=13,$C$103,H$104=13,$C$104,H$105=13,$C$105,H$106=13,$C$106,H$107=13,$C$107,H$108=13,$C$108,H$109=13,$C$109,H$113=13,$C$113,H$114=13,$C$114,H$115=13,$C$115,H$116=13,$C$116,H$119=13,$C$119,H$120=13,$C$120,H$121=13,$C$121,H$122=13,$C$122,H$123=13,$C$123,H$124=13,$C$124,H$127=13,$C$127,H$128=13,$C$128,H$129=13,$C$129,H$130=13,$C$130,H$131=13,$C$131,H$132=13,$C$132,H$133=13,$C$133,H$134=13,$C$134,H$135=13,$C$135,H$138=13,$C$138,H$139=13,$C$139,H$140=13,$C$140,H$143=13,$C$143,H$144=13,$C$144,H$147=13,$C$147,H$151=13,$C$151,H$152=13,$C$152,H$153=13,$C$153,H$154=13,$C$154,H$155=13,$C$155,H$156=13,$C$156,H$158=13,$C$158,H$159=13,$C$159,H$160=13,$C$160,H$161=13,$C$161)</f>
        <v>#N/A</v>
      </c>
      <c r="S18" s="129" t="e">
        <f>_xlfn.IFS(I$28=13,$C$28,I$29=13,$C$29,I$30=13,$C$30,I$31=13,$C$31,I$35=13,$C$35,I$36=13,$C$36,I$37=13,$C$37,I$38=13,$C$38,I$39=13,$C$39,I$40=13,$C$40,I$41=13,$C$41,I$44=13,$C$44,I$45=13,$C$45,I$46=13,$C$46,I$47=13,$C$47,I$48=13,$C$48,I$49=13,$C$49,I$50=13,$C$50,I$53=13,$C$53,I$54=13,$C$54,I$55=13,$C$55,I$56=13,$C$56,I$57=13,$C$57,I$58=13,$C$58,I$61=13,$C$61,I$62=13,$C$62,I$63=13,$C$63,I$64=13,$C$64,I$65=13,$C$65,I$66=13,$C$66,I$70=13,$C$70,I$71=13,$C$71,I$72=13,$C$72,I$73=13,$C$73,I$74=13,$C$74,I$75=13,$C$75,I$76=13,$C$76,I$77=13,$C$77,I$78=13,$C$78,I$79=13,$C$79,I$80=13,$C$80,I$81=13,$C$81,I$82=13,$C$82,I$83=13,$C$83,I$84=13,$C$84,I$85=13,$C$85,I$88=13,$C$88,I$89=13,$C$89,I$90=13,$C$90,I$91=13,$C$91,I$92=13,$C$92,I$93=13,$C$93,I$94=13,$C$94,I$95=13,$C$95,I$96=13,$C$96,I$97=13,$C$97,I$100=13,$C$100,I$101=13,$C$101,I$102=13,$C$102,I$103=13,$C$103,I$104=13,$C$104,I$105=13,$C$105,I$106=13,$C$106,I$107=13,$C$107,I$108=13,$C$108,I$109=13,$C$109,I$113=13,$C$113,I$114=13,$C$114,I$115=13,$C$115,I$116=13,$C$116,I$119=13,$C$119,I$120=13,$C$120,I$121=13,$C$121,I$122=13,$C$122,I$123=13,$C$123,I$124=13,$C$124,I$127=13,$C$127,I$128=13,$C$128,I$129=13,$C$129,I$130=13,$C$130,I$131=13,$C$131,I$132=13,$C$132,I$133=13,$C$133,I$134=13,$C$134,I$135=13,$C$135,I$138=13,$C$138,I$139=13,$C$139,I$140=13,$C$140,I$143=13,$C$143,I$144=13,$C$144,I$147=13,$C$147,I$151=13,$C$151,I$152=13,$C$152,I$153=13,$C$153,I$154=13,$C$154,I$155=13,$C$155,I$156=13,$C$156,I$158=13,$C$158,I$159=13,$C$159,I$160=13,$C$160,I$161=13,$C$161)</f>
        <v>#N/A</v>
      </c>
      <c r="T18" s="129" t="e">
        <f>_xlfn.IFS(J$28=13,$C$28,J$29=13,$C$29,J$30=13,$C$30,J$31=13,$C$31,J$35=13,$C$35,J$36=13,$C$36,J$37=13,$C$37,J$38=13,$C$38,J$39=13,$C$39,J$40=13,$C$40,J$41=13,$C$41,J$44=13,$C$44,J$45=13,$C$45,J$46=13,$C$46,J$47=13,$C$47,J$48=13,$C$48,J$49=13,$C$49,J$50=13,$C$50,J$53=13,$C$53,J$54=13,$C$54,J$55=13,$C$55,J$56=13,$C$56,J$57=13,$C$57,J$58=13,$C$58,J$61=13,$C$61,J$62=13,$C$62,J$63=13,$C$63,J$64=13,$C$64,J$65=13,$C$65,J$66=13,$C$66,J$70=13,$C$70,J$71=13,$C$71,J$72=13,$C$72,J$73=13,$C$73,J$74=13,$C$74,J$75=13,$C$75,J$76=13,$C$76,J$77=13,$C$77,J$78=13,$C$78,J$79=13,$C$79,J$80=13,$C$80,J$81=13,$C$81,J$82=13,$C$82,J$83=13,$C$83,J$84=13,$C$84,J$85=13,$C$85,J$88=13,$C$88,J$89=13,$C$89,J$90=13,$C$90,J$91=13,$C$91,J$92=13,$C$92,J$93=13,$C$93,J$94=13,$C$94,J$95=13,$C$95,J$96=13,$C$96,J$97=13,$C$97,J$100=13,$C$100,J$101=13,$C$101,J$102=13,$C$102,J$103=13,$C$103,J$104=13,$C$104,J$105=13,$C$105,J$106=13,$C$106,J$107=13,$C$107,J$108=13,$C$108,J$109=13,$C$109,J$113=13,$C$113,J$114=13,$C$114,J$115=13,$C$115,J$116=13,$C$116,J$119=13,$C$119,J$120=13,$C$120,J$121=13,$C$121,J$122=13,$C$122,J$123=13,$C$123,J$124=13,$C$124,J$127=13,$C$127,J$128=13,$C$128,J$129=13,$C$129,J$130=13,$C$130,J$131=13,$C$131,J$132=13,$C$132,J$133=13,$C$133,J$134=13,$C$134,J$135=13,$C$135,J$138=13,$C$138,J$139=13,$C$139,J$140=13,$C$140,J$143=13,$C$143,J$144=13,$C$144,J$147=13,$C$147,J$151=13,$C$151,J$152=13,$C$152,J$153=13,$C$153,J$154=13,$C$154,J$155=13,$C$155,J$156=13,$C$156,J$158=13,$C$158,J$159=13,$C$159,J$160=13,$C$160,J$161=13,$C$161)</f>
        <v>#N/A</v>
      </c>
      <c r="U18" s="129"/>
      <c r="V18" s="93"/>
      <c r="W18" s="93"/>
      <c r="X18" s="93"/>
      <c r="Y18" s="93"/>
      <c r="Z18" s="93"/>
      <c r="AA18" s="93"/>
      <c r="AB18" s="123"/>
      <c r="AC18" s="123"/>
      <c r="AD18" s="123"/>
      <c r="AE18" s="123"/>
      <c r="AF18" s="123"/>
      <c r="AG18" s="123"/>
      <c r="AH18" s="1"/>
    </row>
    <row r="19" spans="2:34" ht="16" x14ac:dyDescent="0.2">
      <c r="B19" s="119" t="s">
        <v>200</v>
      </c>
      <c r="C19" s="8"/>
      <c r="D19" s="9"/>
      <c r="E19" s="10">
        <f>IF(B147="Yes", SUM(E147), 0)</f>
        <v>30</v>
      </c>
      <c r="F19" s="11" t="str">
        <f>IF(E19=30,"Correct","Insufficient")</f>
        <v>Correct</v>
      </c>
      <c r="H19" s="128"/>
      <c r="I19" s="128"/>
      <c r="J19" s="128"/>
      <c r="K19" s="128"/>
      <c r="L19" s="128"/>
      <c r="M19" s="128"/>
      <c r="N19" s="128"/>
      <c r="O19" s="128"/>
      <c r="P19" s="93">
        <v>14</v>
      </c>
      <c r="Q19" s="129" t="e">
        <f>_xlfn.IFS(G$28=14,$C$28,G$29=14,$C$29,G$30=14,$C$30,G$31=14,$C$31,G$35=14,$C$35,G$36=14,$C$36,G$37=14,$C$37,G$38=14,$C$38,G$39=14,$C$39,G$40=14,$C$40,G$41=14,$C$41,G$44=14,$C$44,G$45=14,$C$45,G$46=14,$C$46,G$47=14,$C$47,G$48=14,$C$48,G$49=14,$C$49,G$50=14,$C$50,G$53=14,$C$53,G$54=14,$C$54,G$55=14,$C$55,G$56=14,$C$56,G$57=14,$C$57,G$58=14,$C$58,G$61=14,$C$61,G$62=14,$C$62,G$63=14,$C$63,G$64=14,$C$64,G$65=14,$C$65,G$66=14,$C$66,G$70=14,$C$70,G$71=14,$C$71,G$72=14,$C$72,G$73=14,$C$73,G$74=14,$C$74,G$75=14,$C$75,G$76=14,$C$76,G$77=14,$C$77,G$78=14,$C$78,G$79=14,$C$79,G$80=14,$C$80,G$81=14,$C$81,G$82=14,$C$82,G$83=14,$C$83,G$84=14,$C$84,G$85=14,$C$85,G$88=14,$C$88,G$89=14,$C$89,G$90=14,$C$90,G$91=14,$C$91,G$92=14,$C$92,G$93=14,$C$93,G$94=14,$C$94,G$95=14,$C$95,G$96=14,$C$96,G$97=14,$C$97,G$100=14,$C$100,G$101=14,$C$101,G$102=14,$C$102,G$103=14,$C$103,G$104=14,$C$104,G$105=14,$C$105,G$106=14,$C$106,G$107=14,$C$107,G$108=14,$C$108,G$109=14,$C$109,G$113=14,$C$113,G$114=14,$C$114,G$115=14,$C$115,G$116=14,$C$116,G$119=14,$C$119,G$120=14,$C$120,G$121=14,$C$121,G$122=14,$C$122,G$123=14,$C$123,G$124=14,$C$124,G$127=14,$C$127,G$128=14,$C$128,G$129=14,$C$129,G$130=14,$C$130,G$131=14,$C$131,G$132=14,$C$132,G$133=14,$C$133,G$134=14,$C$134,G$135=14,$C$135,G$138=14,$C$138,G$139=14,$C$139,G$140=14,$C$140,G$143=14,$C$143,G$144=14,$C$144,G$147=14,$C$147,G$151=14,$C$151,G$152=14,$C$152,G$153=14,$C$153,G$154=14,$C$154,G$155=14,$C$155,G$156=14,$C$156,G$158=14,$C$158,G$159=14,$C$159,G$160=14,$C$160,G$161=14,$C$161)</f>
        <v>#N/A</v>
      </c>
      <c r="R19" s="129" t="e">
        <f>_xlfn.IFS(H$28=14,$C$28,H$29=14,$C$29,H$30=14,$C$30,H$31=14,$C$31,H$35=14,$C$35,H$36=14,$C$36,H$37=14,$C$37,H$38=14,$C$38,H$39=14,$C$39,H$40=14,$C$40,H$41=14,$C$41,H$44=14,$C$44,H$45=14,$C$45,H$46=14,$C$46,H$47=14,$C$47,H$48=14,$C$48,H$49=14,$C$49,H$50=14,$C$50,H$53=14,$C$53,H$54=14,$C$54,H$55=14,$C$55,H$56=14,$C$56,H$57=14,$C$57,H$58=14,$C$58,H$61=14,$C$61,H$62=14,$C$62,H$63=14,$C$63,H$64=14,$C$64,H$65=14,$C$65,H$66=14,$C$66,H$70=14,$C$70,H$71=14,$C$71,H$72=14,$C$72,H$73=14,$C$73,H$74=14,$C$74,H$75=14,$C$75,H$76=14,$C$76,H$77=14,$C$77,H$78=14,$C$78,H$79=14,$C$79,H$80=14,$C$80,H$81=14,$C$81,H$82=14,$C$82,H$83=14,$C$83,H$84=14,$C$84,H$85=14,$C$85,H$88=14,$C$88,H$89=14,$C$89,H$90=14,$C$90,H$91=14,$C$91,H$92=14,$C$92,H$93=14,$C$93,H$94=14,$C$94,H$95=14,$C$95,H$96=14,$C$96,H$97=14,$C$97,H$100=14,$C$100,H$101=14,$C$101,H$102=14,$C$102,H$103=14,$C$103,H$104=14,$C$104,H$105=14,$C$105,H$106=14,$C$106,H$107=14,$C$107,H$108=14,$C$108,H$109=14,$C$109,H$113=14,$C$113,H$114=14,$C$114,H$115=14,$C$115,H$116=14,$C$116,H$119=14,$C$119,H$120=14,$C$120,H$121=14,$C$121,H$122=14,$C$122,H$123=14,$C$123,H$124=14,$C$124,H$127=14,$C$127,H$128=14,$C$128,H$129=14,$C$129,H$130=14,$C$130,H$131=14,$C$131,H$132=14,$C$132,H$133=14,$C$133,H$134=14,$C$134,H$135=14,$C$135,H$138=14,$C$138,H$139=14,$C$139,H$140=14,$C$140,H$143=14,$C$143,H$144=14,$C$144,H$147=14,$C$147,H$151=14,$C$151,H$152=14,$C$152,H$153=14,$C$153,H$154=14,$C$154,H$155=14,$C$155,H$156=14,$C$156,H$158=14,$C$158,H$159=14,$C$159,H$160=14,$C$160,H$161=14,$C$161)</f>
        <v>#N/A</v>
      </c>
      <c r="S19" s="129" t="e">
        <f>_xlfn.IFS(I$28=14,$C$28,I$29=14,$C$29,I$30=14,$C$30,I$31=14,$C$31,I$35=14,$C$35,I$36=14,$C$36,I$37=14,$C$37,I$38=14,$C$38,I$39=14,$C$39,I$40=14,$C$40,I$41=14,$C$41,I$44=14,$C$44,I$45=14,$C$45,I$46=14,$C$46,I$47=14,$C$47,I$48=14,$C$48,I$49=14,$C$49,I$50=14,$C$50,I$53=14,$C$53,I$54=14,$C$54,I$55=14,$C$55,I$56=14,$C$56,I$57=14,$C$57,I$58=14,$C$58,I$61=14,$C$61,I$62=14,$C$62,I$63=14,$C$63,I$64=14,$C$64,I$65=14,$C$65,I$66=14,$C$66,I$70=14,$C$70,I$71=14,$C$71,I$72=14,$C$72,I$73=14,$C$73,I$74=14,$C$74,I$75=14,$C$75,I$76=14,$C$76,I$77=14,$C$77,I$78=14,$C$78,I$79=14,$C$79,I$80=14,$C$80,I$81=14,$C$81,I$82=14,$C$82,I$83=14,$C$83,I$84=14,$C$84,I$85=14,$C$85,I$88=14,$C$88,I$89=14,$C$89,I$90=14,$C$90,I$91=14,$C$91,I$92=14,$C$92,I$93=14,$C$93,I$94=14,$C$94,I$95=14,$C$95,I$96=14,$C$96,I$97=14,$C$97,I$100=14,$C$100,I$101=14,$C$101,I$102=14,$C$102,I$103=14,$C$103,I$104=14,$C$104,I$105=14,$C$105,I$106=14,$C$106,I$107=14,$C$107,I$108=14,$C$108,I$109=14,$C$109,I$113=14,$C$113,I$114=14,$C$114,I$115=14,$C$115,I$116=14,$C$116,I$119=14,$C$119,I$120=14,$C$120,I$121=14,$C$121,I$122=14,$C$122,I$123=14,$C$123,I$124=14,$C$124,I$127=14,$C$127,I$128=14,$C$128,I$129=14,$C$129,I$130=14,$C$130,I$131=14,$C$131,I$132=14,$C$132,I$133=14,$C$133,I$134=14,$C$134,I$135=14,$C$135,I$138=14,$C$138,I$139=14,$C$139,I$140=14,$C$140,I$143=14,$C$143,I$144=14,$C$144,I$147=14,$C$147,I$151=14,$C$151,I$152=14,$C$152,I$153=14,$C$153,I$154=14,$C$154,I$155=14,$C$155,I$156=14,$C$156,I$158=14,$C$158,I$159=14,$C$159,I$160=14,$C$160,I$161=14,$C$161)</f>
        <v>#N/A</v>
      </c>
      <c r="T19" s="129" t="e">
        <f>_xlfn.IFS(J$28=14,$C$28,J$29=14,$C$29,J$30=14,$C$30,J$31=14,$C$31,J$35=14,$C$35,J$36=14,$C$36,J$37=14,$C$37,J$38=14,$C$38,J$39=14,$C$39,J$40=14,$C$40,J$41=14,$C$41,J$44=14,$C$44,J$45=14,$C$45,J$46=14,$C$46,J$47=14,$C$47,J$48=14,$C$48,J$49=14,$C$49,J$50=14,$C$50,J$53=14,$C$53,J$54=14,$C$54,J$55=14,$C$55,J$56=14,$C$56,J$57=14,$C$57,J$58=14,$C$58,J$61=14,$C$61,J$62=14,$C$62,J$63=14,$C$63,J$64=14,$C$64,J$65=14,$C$65,J$66=14,$C$66,J$70=14,$C$70,J$71=14,$C$71,J$72=14,$C$72,J$73=14,$C$73,J$74=14,$C$74,J$75=14,$C$75,J$76=14,$C$76,J$77=14,$C$77,J$78=14,$C$78,J$79=14,$C$79,J$80=14,$C$80,J$81=14,$C$81,J$82=14,$C$82,J$83=14,$C$83,J$84=14,$C$84,J$85=14,$C$85,J$88=14,$C$88,J$89=14,$C$89,J$90=14,$C$90,J$91=14,$C$91,J$92=14,$C$92,J$93=14,$C$93,J$94=14,$C$94,J$95=14,$C$95,J$96=14,$C$96,J$97=14,$C$97,J$100=14,$C$100,J$101=14,$C$101,J$102=14,$C$102,J$103=14,$C$103,J$104=14,$C$104,J$105=14,$C$105,J$106=14,$C$106,J$107=14,$C$107,J$108=14,$C$108,J$109=14,$C$109,J$113=14,$C$113,J$114=14,$C$114,J$115=14,$C$115,J$116=14,$C$116,J$119=14,$C$119,J$120=14,$C$120,J$121=14,$C$121,J$122=14,$C$122,J$123=14,$C$123,J$124=14,$C$124,J$127=14,$C$127,J$128=14,$C$128,J$129=14,$C$129,J$130=14,$C$130,J$131=14,$C$131,J$132=14,$C$132,J$133=14,$C$133,J$134=14,$C$134,J$135=14,$C$135,J$138=14,$C$138,J$139=14,$C$139,J$140=14,$C$140,J$143=14,$C$143,J$144=14,$C$144,J$147=14,$C$147,J$151=14,$C$151,J$152=14,$C$152,J$153=14,$C$153,J$154=14,$C$154,J$155=14,$C$155,J$156=14,$C$156,J$158=14,$C$158,J$159=14,$C$159,J$160=14,$C$160,J$161=14,$C$161)</f>
        <v>#N/A</v>
      </c>
      <c r="U19" s="129"/>
      <c r="V19" s="93"/>
      <c r="W19" s="93"/>
      <c r="X19" s="93"/>
      <c r="Y19" s="93"/>
      <c r="Z19" s="93"/>
      <c r="AA19" s="93"/>
      <c r="AB19" s="123"/>
      <c r="AC19" s="123"/>
      <c r="AD19" s="123"/>
      <c r="AE19" s="123"/>
      <c r="AF19" s="123"/>
      <c r="AG19" s="123"/>
      <c r="AH19" s="1"/>
    </row>
    <row r="20" spans="2:34" ht="15.5" customHeight="1" x14ac:dyDescent="0.2">
      <c r="B20" s="7"/>
      <c r="F20" s="11"/>
      <c r="H20" s="128"/>
      <c r="I20" s="128"/>
      <c r="J20" s="128"/>
      <c r="K20" s="128"/>
      <c r="L20" s="128"/>
      <c r="M20" s="128"/>
      <c r="N20" s="128"/>
      <c r="O20" s="128"/>
      <c r="P20" s="93">
        <v>15</v>
      </c>
      <c r="Q20" s="129" t="e">
        <f>_xlfn.IFS(G$28=15,$C$28,G$29=15,$C$29,G$30=15,$C$30,G$31=15,$C$31,G$35=15,$C$35,G$36=15,$C$36,G$37=15,$C$37,G$38=15,$C$38,G$39=15,$C$39,G$40=15,$C$40,G$41=15,$C$41,G$44=15,$C$44,G$45=15,$C$45,G$46=15,$C$46,G$47=15,$C$47,G$48=15,$C$48,G$49=15,$C$49,G$50=15,$C$50,G$53=15,$C$53,G$54=15,$C$54,G$55=15,$C$55,G$56=15,$C$56,G$57=15,$C$57,G$58=15,$C$58,G$61=15,$C$61,G$62=15,$C$62,G$63=15,$C$63,G$64=15,$C$64,G$65=15,$C$65,G$66=15,$C$66,G$70=15,$C$70,G$71=15,$C$71,G$72=15,$C$72,G$73=15,$C$73,G$74=15,$C$74,G$75=15,$C$75,G$76=15,$C$76,G$77=15,$C$77,G$78=15,$C$78,G$79=15,$C$79,G$80=15,$C$80,G$81=15,$C$81,G$82=15,$C$82,G$83=15,$C$83,G$84=15,$C$84,G$85=15,$C$85,G$88=15,$C$88,G$89=15,$C$89,G$90=15,$C$90,G$91=15,$C$91,G$92=15,$C$92,G$93=15,$C$93,G$94=15,$C$94,G$95=15,$C$95,G$96=15,$C$96,G$97=15,$C$97,G$100=15,$C$100,G$101=15,$C$101,G$102=15,$C$102,G$103=15,$C$103,G$104=15,$C$104,G$105=15,$C$105,G$106=15,$C$106,G$107=15,$C$107,G$108=15,$C$108,G$109=15,$C$109,G$113=15,$C$113,G$114=15,$C$114,G$115=15,$C$115,G$116=15,$C$116,G$119=15,$C$119,G$120=15,$C$120,G$121=15,$C$121,G$122=15,$C$122,G$123=15,$C$123,G$124=15,$C$124,G$127=15,$C$127,G$128=15,$C$128,G$129=15,$C$129,G$130=15,$C$130,G$131=15,$C$131,G$132=15,$C$132,G$133=15,$C$133,G$134=15,$C$134,G$135=15,$C$135,G$138=15,$C$138,G$139=15,$C$139,G$140=15,$C$140,G$143=15,$C$143,G$144=15,$C$144,G$147=15,$C$147,G$151=15,$C$151,G$152=15,$C$152,G$153=15,$C$153,G$154=15,$C$154,G$155=15,$C$155,G$156=15,$C$156,G$158=15,$C$158,G$159=15,$C$159,G$160=15,$C$160,G$161=15,$C$161)</f>
        <v>#N/A</v>
      </c>
      <c r="R20" s="129" t="e">
        <f>_xlfn.IFS(H$28=15,$C$28,H$29=15,$C$29,H$30=15,$C$30,H$31=15,$C$31,H$35=15,$C$35,H$36=15,$C$36,H$37=15,$C$37,H$38=15,$C$38,H$39=15,$C$39,H$40=15,$C$40,H$41=15,$C$41,H$44=15,$C$44,H$45=15,$C$45,H$46=15,$C$46,H$47=15,$C$47,H$48=15,$C$48,H$49=15,$C$49,H$50=15,$C$50,H$53=15,$C$53,H$54=15,$C$54,H$55=15,$C$55,H$56=15,$C$56,H$57=15,$C$57,H$58=15,$C$58,H$61=15,$C$61,H$62=15,$C$62,H$63=15,$C$63,H$64=15,$C$64,H$65=15,$C$65,H$66=15,$C$66,H$70=15,$C$70,H$71=15,$C$71,H$72=15,$C$72,H$73=15,$C$73,H$74=15,$C$74,H$75=15,$C$75,H$76=15,$C$76,H$77=15,$C$77,H$78=15,$C$78,H$79=15,$C$79,H$80=15,$C$80,H$81=15,$C$81,H$82=15,$C$82,H$83=15,$C$83,H$84=15,$C$84,H$85=15,$C$85,H$88=15,$C$88,H$89=15,$C$89,H$90=15,$C$90,H$91=15,$C$91,H$92=15,$C$92,H$93=15,$C$93,H$94=15,$C$94,H$95=15,$C$95,H$96=15,$C$96,H$97=15,$C$97,H$100=15,$C$100,H$101=15,$C$101,H$102=15,$C$102,H$103=15,$C$103,H$104=15,$C$104,H$105=15,$C$105,H$106=15,$C$106,H$107=15,$C$107,H$108=15,$C$108,H$109=15,$C$109,H$113=15,$C$113,H$114=15,$C$114,H$115=15,$C$115,H$116=15,$C$116,H$119=15,$C$119,H$120=15,$C$120,H$121=15,$C$121,H$122=15,$C$122,H$123=15,$C$123,H$124=15,$C$124,H$127=15,$C$127,H$128=15,$C$128,H$129=15,$C$129,H$130=15,$C$130,H$131=15,$C$131,H$132=15,$C$132,H$133=15,$C$133,H$134=15,$C$134,H$135=15,$C$135,H$138=15,$C$138,H$139=15,$C$139,H$140=15,$C$140,H$143=15,$C$143,H$144=15,$C$144,H$147=15,$C$147,H$151=15,$C$151,H$152=15,$C$152,H$153=15,$C$153,H$154=15,$C$154,H$155=15,$C$155,H$156=15,$C$156,H$158=15,$C$158,H$159=15,$C$159,H$160=15,$C$160,H$161=15,$C$161)</f>
        <v>#N/A</v>
      </c>
      <c r="S20" s="129" t="e">
        <f>_xlfn.IFS(I$28=15,$C$28,I$29=15,$C$29,I$30=15,$C$30,I$31=15,$C$31,I$35=15,$C$35,I$36=15,$C$36,I$37=15,$C$37,I$38=15,$C$38,I$39=15,$C$39,I$40=15,$C$40,I$41=15,$C$41,I$44=15,$C$44,I$45=15,$C$45,I$46=15,$C$46,I$47=15,$C$47,I$48=15,$C$48,I$49=15,$C$49,I$50=15,$C$50,I$53=15,$C$53,I$54=15,$C$54,I$55=15,$C$55,I$56=15,$C$56,I$57=15,$C$57,I$58=15,$C$58,I$61=15,$C$61,I$62=15,$C$62,I$63=15,$C$63,I$64=15,$C$64,I$65=15,$C$65,I$66=15,$C$66,I$70=15,$C$70,I$71=15,$C$71,I$72=15,$C$72,I$73=15,$C$73,I$74=15,$C$74,I$75=15,$C$75,I$76=15,$C$76,I$77=15,$C$77,I$78=15,$C$78,I$79=15,$C$79,I$80=15,$C$80,I$81=15,$C$81,I$82=15,$C$82,I$83=15,$C$83,I$84=15,$C$84,I$85=15,$C$85,I$88=15,$C$88,I$89=15,$C$89,I$90=15,$C$90,I$91=15,$C$91,I$92=15,$C$92,I$93=15,$C$93,I$94=15,$C$94,I$95=15,$C$95,I$96=15,$C$96,I$97=15,$C$97,I$100=15,$C$100,I$101=15,$C$101,I$102=15,$C$102,I$103=15,$C$103,I$104=15,$C$104,I$105=15,$C$105,I$106=15,$C$106,I$107=15,$C$107,I$108=15,$C$108,I$109=15,$C$109,I$113=15,$C$113,I$114=15,$C$114,I$115=15,$C$115,I$116=15,$C$116,I$119=15,$C$119,I$120=15,$C$120,I$121=15,$C$121,I$122=15,$C$122,I$123=15,$C$123,I$124=15,$C$124,I$127=15,$C$127,I$128=15,$C$128,I$129=15,$C$129,I$130=15,$C$130,I$131=15,$C$131,I$132=15,$C$132,I$133=15,$C$133,I$134=15,$C$134,I$135=15,$C$135,I$138=15,$C$138,I$139=15,$C$139,I$140=15,$C$140,I$143=15,$C$143,I$144=15,$C$144,I$147=15,$C$147,I$151=15,$C$151,I$152=15,$C$152,I$153=15,$C$153,I$154=15,$C$154,I$155=15,$C$155,I$156=15,$C$156,I$158=15,$C$158,I$159=15,$C$159,I$160=15,$C$160,I$161=15,$C$161)</f>
        <v>#N/A</v>
      </c>
      <c r="T20" s="129" t="e">
        <f>_xlfn.IFS(J$28=15,$C$28,J$29=15,$C$29,J$30=15,$C$30,J$31=15,$C$31,J$35=15,$C$35,J$36=15,$C$36,J$37=15,$C$37,J$38=15,$C$38,J$39=15,$C$39,J$40=15,$C$40,J$41=15,$C$41,J$44=15,$C$44,J$45=15,$C$45,J$46=15,$C$46,J$47=15,$C$47,J$48=15,$C$48,J$49=15,$C$49,J$50=15,$C$50,J$53=15,$C$53,J$54=15,$C$54,J$55=15,$C$55,J$56=15,$C$56,J$57=15,$C$57,J$58=15,$C$58,J$61=15,$C$61,J$62=15,$C$62,J$63=15,$C$63,J$64=15,$C$64,J$65=15,$C$65,J$66=15,$C$66,J$70=15,$C$70,J$71=15,$C$71,J$72=15,$C$72,J$73=15,$C$73,J$74=15,$C$74,J$75=15,$C$75,J$76=15,$C$76,J$77=15,$C$77,J$78=15,$C$78,J$79=15,$C$79,J$80=15,$C$80,J$81=15,$C$81,J$82=15,$C$82,J$83=15,$C$83,J$84=15,$C$84,J$85=15,$C$85,J$88=15,$C$88,J$89=15,$C$89,J$90=15,$C$90,J$91=15,$C$91,J$92=15,$C$92,J$93=15,$C$93,J$94=15,$C$94,J$95=15,$C$95,J$96=15,$C$96,J$97=15,$C$97,J$100=15,$C$100,J$101=15,$C$101,J$102=15,$C$102,J$103=15,$C$103,J$104=15,$C$104,J$105=15,$C$105,J$106=15,$C$106,J$107=15,$C$107,J$108=15,$C$108,J$109=15,$C$109,J$113=15,$C$113,J$114=15,$C$114,J$115=15,$C$115,J$116=15,$C$116,J$119=15,$C$119,J$120=15,$C$120,J$121=15,$C$121,J$122=15,$C$122,J$123=15,$C$123,J$124=15,$C$124,J$127=15,$C$127,J$128=15,$C$128,J$129=15,$C$129,J$130=15,$C$130,J$131=15,$C$131,J$132=15,$C$132,J$133=15,$C$133,J$134=15,$C$134,J$135=15,$C$135,J$138=15,$C$138,J$139=15,$C$139,J$140=15,$C$140,J$143=15,$C$143,J$144=15,$C$144,J$147=15,$C$147,J$151=15,$C$151,J$152=15,$C$152,J$153=15,$C$153,J$154=15,$C$154,J$155=15,$C$155,J$156=15,$C$156,J$158=15,$C$158,J$159=15,$C$159,J$160=15,$C$160,J$161=15,$C$161)</f>
        <v>#N/A</v>
      </c>
      <c r="U20" s="129"/>
      <c r="V20" s="93"/>
      <c r="W20" s="93"/>
      <c r="X20" s="93"/>
      <c r="Y20" s="93"/>
      <c r="Z20" s="93"/>
      <c r="AA20" s="93"/>
      <c r="AB20" s="123"/>
      <c r="AC20" s="123"/>
      <c r="AD20" s="123"/>
      <c r="AE20" s="123"/>
      <c r="AF20" s="123"/>
      <c r="AG20" s="123"/>
      <c r="AH20" s="1"/>
    </row>
    <row r="21" spans="2:34" ht="16" x14ac:dyDescent="0.2">
      <c r="B21" s="7" t="s">
        <v>203</v>
      </c>
      <c r="E21" s="10">
        <f>SUMIF(B151:B161, "Yes", E151:E161)</f>
        <v>0</v>
      </c>
      <c r="F21" s="11"/>
      <c r="H21" s="128"/>
      <c r="I21" s="128"/>
      <c r="J21" s="128"/>
      <c r="K21" s="128"/>
      <c r="L21" s="128"/>
      <c r="M21" s="128"/>
      <c r="N21" s="128"/>
      <c r="O21" s="128"/>
      <c r="P21" s="93"/>
      <c r="Q21" s="93"/>
      <c r="R21" s="93"/>
      <c r="S21" s="93"/>
      <c r="T21" s="93"/>
      <c r="U21" s="93"/>
      <c r="V21" s="93"/>
      <c r="W21" s="93"/>
      <c r="X21" s="93"/>
      <c r="Y21" s="93"/>
      <c r="Z21" s="93"/>
      <c r="AA21" s="93"/>
      <c r="AB21" s="123"/>
      <c r="AC21" s="123"/>
      <c r="AD21" s="123"/>
      <c r="AE21" s="123"/>
      <c r="AF21" s="123"/>
      <c r="AG21" s="123"/>
      <c r="AH21" s="1"/>
    </row>
    <row r="22" spans="2:34" ht="15.5" customHeight="1" x14ac:dyDescent="0.2">
      <c r="B22" s="111" t="s">
        <v>212</v>
      </c>
      <c r="C22" s="8"/>
      <c r="D22" s="9"/>
      <c r="E22" s="10"/>
      <c r="F22" s="11"/>
      <c r="H22" s="128"/>
      <c r="I22" s="128"/>
      <c r="J22" s="128"/>
      <c r="K22" s="128"/>
      <c r="L22" s="128"/>
      <c r="M22" s="128"/>
      <c r="N22" s="128"/>
      <c r="O22" s="128"/>
      <c r="P22" s="93"/>
      <c r="Q22" s="93" t="s">
        <v>168</v>
      </c>
      <c r="R22" s="93"/>
      <c r="S22" s="93"/>
      <c r="T22" s="93"/>
      <c r="U22" s="93"/>
      <c r="V22" s="93"/>
      <c r="W22" s="93"/>
      <c r="X22" s="93"/>
      <c r="Y22" s="93"/>
      <c r="Z22" s="93"/>
      <c r="AA22" s="93"/>
      <c r="AB22" s="123"/>
      <c r="AC22" s="123"/>
      <c r="AD22" s="123"/>
      <c r="AE22" s="123"/>
      <c r="AF22" s="123"/>
      <c r="AG22" s="123"/>
      <c r="AH22" s="1"/>
    </row>
    <row r="23" spans="2:34" ht="17" thickBot="1" x14ac:dyDescent="0.25">
      <c r="B23" s="13" t="s">
        <v>0</v>
      </c>
      <c r="C23" s="14"/>
      <c r="D23" s="15"/>
      <c r="E23" s="16">
        <f>SUM(E2,E4,E10,E17,E19,E21)</f>
        <v>68</v>
      </c>
      <c r="F23" s="17" t="str">
        <f>IF(COUNTIF(F19,"Correct")+COUNTIF(F2:F17,"Correct")=9,"Correct","Insufficient")</f>
        <v>Insufficient</v>
      </c>
      <c r="H23" s="128"/>
      <c r="I23" s="128"/>
      <c r="J23" s="128"/>
      <c r="K23" s="128"/>
      <c r="L23" s="128"/>
      <c r="M23" s="128"/>
      <c r="N23" s="128"/>
      <c r="O23" s="128"/>
      <c r="P23" s="93">
        <v>1</v>
      </c>
      <c r="Q23" s="93" t="str">
        <f>_xlfn.IFNA(Q5,"-")</f>
        <v>CIE4801-18</v>
      </c>
      <c r="R23" s="93" t="str">
        <f t="shared" ref="R23:T23" si="0">_xlfn.IFNA(R5,"-")</f>
        <v>ME44206</v>
      </c>
      <c r="S23" s="93" t="str">
        <f>_xlfn.IFNA(S5,"-")</f>
        <v>TIL4020-20</v>
      </c>
      <c r="T23" s="93" t="str">
        <f t="shared" si="0"/>
        <v>TIL5050-20</v>
      </c>
      <c r="U23" s="93" t="str">
        <f>_xlfn.IFNA(U5,"-")</f>
        <v>-</v>
      </c>
      <c r="V23" s="93" t="str">
        <f t="shared" ref="V23:Z23" si="1">_xlfn.IFNA(V5,"-")</f>
        <v>-</v>
      </c>
      <c r="W23" s="93" t="str">
        <f t="shared" si="1"/>
        <v>-</v>
      </c>
      <c r="X23" s="93" t="str">
        <f t="shared" si="1"/>
        <v>-</v>
      </c>
      <c r="Y23" s="93" t="str">
        <f t="shared" si="1"/>
        <v>-</v>
      </c>
      <c r="Z23" s="93" t="str">
        <f t="shared" si="1"/>
        <v>-</v>
      </c>
      <c r="AA23" s="93"/>
      <c r="AB23" s="123"/>
      <c r="AC23" s="123"/>
      <c r="AD23" s="123"/>
      <c r="AE23" s="123"/>
      <c r="AF23" s="123"/>
      <c r="AG23" s="123"/>
      <c r="AH23" s="1"/>
    </row>
    <row r="24" spans="2:34" ht="17" thickBot="1" x14ac:dyDescent="0.25">
      <c r="B24" s="8"/>
      <c r="C24" s="8"/>
      <c r="D24" s="9"/>
      <c r="E24" s="10"/>
      <c r="F24" s="18"/>
      <c r="H24" s="128"/>
      <c r="I24" s="128"/>
      <c r="J24" s="128"/>
      <c r="K24" s="128"/>
      <c r="L24" s="128"/>
      <c r="M24" s="128"/>
      <c r="N24" s="128"/>
      <c r="O24" s="128"/>
      <c r="P24" s="93">
        <v>2</v>
      </c>
      <c r="Q24" s="93" t="str">
        <f t="shared" ref="Q24:Z24" si="2">_xlfn.IFNA(Q6,"-")</f>
        <v>ME44206</v>
      </c>
      <c r="R24" s="93" t="str">
        <f t="shared" si="2"/>
        <v>SEN1221</v>
      </c>
      <c r="S24" s="93" t="str">
        <f t="shared" si="2"/>
        <v>TIL5050-20</v>
      </c>
      <c r="T24" s="93" t="str">
        <f t="shared" si="2"/>
        <v>TIL5060</v>
      </c>
      <c r="U24" s="93" t="str">
        <f t="shared" si="2"/>
        <v>-</v>
      </c>
      <c r="V24" s="93" t="str">
        <f t="shared" si="2"/>
        <v>-</v>
      </c>
      <c r="W24" s="93" t="str">
        <f t="shared" si="2"/>
        <v>-</v>
      </c>
      <c r="X24" s="93" t="str">
        <f t="shared" si="2"/>
        <v>-</v>
      </c>
      <c r="Y24" s="93" t="str">
        <f t="shared" si="2"/>
        <v>-</v>
      </c>
      <c r="Z24" s="93" t="str">
        <f t="shared" si="2"/>
        <v>-</v>
      </c>
      <c r="AA24" s="93"/>
      <c r="AB24" s="123"/>
      <c r="AC24" s="123"/>
      <c r="AD24" s="123"/>
      <c r="AE24" s="123"/>
      <c r="AF24" s="123"/>
      <c r="AG24" s="123"/>
      <c r="AH24" s="1"/>
    </row>
    <row r="25" spans="2:34" ht="17" thickBot="1" x14ac:dyDescent="0.25">
      <c r="B25" s="125" t="s">
        <v>1</v>
      </c>
      <c r="C25" s="126"/>
      <c r="D25" s="126"/>
      <c r="E25" s="126"/>
      <c r="F25" s="127"/>
      <c r="H25" s="99"/>
      <c r="I25" s="99"/>
      <c r="J25" s="99"/>
      <c r="K25" s="99"/>
      <c r="L25" s="99"/>
      <c r="M25" s="99"/>
      <c r="N25" s="99"/>
      <c r="P25" s="93">
        <v>3</v>
      </c>
      <c r="Q25" s="93" t="str">
        <f t="shared" ref="Q25:Z25" si="3">_xlfn.IFNA(Q7,"-")</f>
        <v>TIL4030-16</v>
      </c>
      <c r="R25" s="93" t="str">
        <f t="shared" si="3"/>
        <v>TIL4030-16</v>
      </c>
      <c r="S25" s="93" t="str">
        <f t="shared" si="3"/>
        <v>TIL5060</v>
      </c>
      <c r="T25" s="93" t="str">
        <f t="shared" si="3"/>
        <v>-</v>
      </c>
      <c r="U25" s="93" t="str">
        <f t="shared" si="3"/>
        <v>-</v>
      </c>
      <c r="V25" s="93" t="str">
        <f t="shared" si="3"/>
        <v>-</v>
      </c>
      <c r="W25" s="93" t="str">
        <f t="shared" si="3"/>
        <v>-</v>
      </c>
      <c r="X25" s="93" t="str">
        <f t="shared" si="3"/>
        <v>-</v>
      </c>
      <c r="Y25" s="93" t="str">
        <f t="shared" si="3"/>
        <v>-</v>
      </c>
      <c r="Z25" s="93" t="str">
        <f t="shared" si="3"/>
        <v>-</v>
      </c>
      <c r="AA25" s="93"/>
      <c r="AB25" s="123"/>
      <c r="AC25" s="123"/>
      <c r="AD25" s="123"/>
      <c r="AE25" s="123"/>
      <c r="AF25" s="123"/>
      <c r="AG25" s="123"/>
      <c r="AH25" s="1"/>
    </row>
    <row r="26" spans="2:34" x14ac:dyDescent="0.2">
      <c r="P26" s="93">
        <v>4</v>
      </c>
      <c r="Q26" s="93" t="str">
        <f t="shared" ref="Q26:Z26" si="4">_xlfn.IFNA(Q8,"-")</f>
        <v>TIL4020-20</v>
      </c>
      <c r="R26" s="93" t="str">
        <f t="shared" si="4"/>
        <v>TIL5050-20</v>
      </c>
      <c r="S26" s="93" t="str">
        <f t="shared" si="4"/>
        <v>-</v>
      </c>
      <c r="T26" s="93" t="str">
        <f t="shared" si="4"/>
        <v>-</v>
      </c>
      <c r="U26" s="93" t="str">
        <f t="shared" si="4"/>
        <v>-</v>
      </c>
      <c r="V26" s="93" t="str">
        <f t="shared" si="4"/>
        <v>-</v>
      </c>
      <c r="W26" s="93" t="str">
        <f t="shared" si="4"/>
        <v>-</v>
      </c>
      <c r="X26" s="93" t="str">
        <f t="shared" si="4"/>
        <v>-</v>
      </c>
      <c r="Y26" s="93"/>
      <c r="Z26" s="93" t="str">
        <f t="shared" si="4"/>
        <v>-</v>
      </c>
      <c r="AA26" s="93"/>
      <c r="AB26" s="123"/>
      <c r="AC26" s="123"/>
      <c r="AD26" s="123"/>
      <c r="AE26" s="123"/>
      <c r="AF26" s="123"/>
      <c r="AG26" s="123"/>
      <c r="AH26" s="1"/>
    </row>
    <row r="27" spans="2:34" ht="22" thickBot="1" x14ac:dyDescent="0.3">
      <c r="B27" s="63" t="s">
        <v>71</v>
      </c>
      <c r="C27" s="15"/>
      <c r="D27" s="15"/>
      <c r="E27" s="64" t="s">
        <v>2</v>
      </c>
      <c r="F27" s="64" t="s">
        <v>3</v>
      </c>
      <c r="P27" s="93">
        <v>5</v>
      </c>
      <c r="Q27" s="93" t="str">
        <f t="shared" ref="Q27:Z27" si="5">_xlfn.IFNA(Q9,"-")</f>
        <v>TIL5050-20</v>
      </c>
      <c r="R27" s="93" t="str">
        <f t="shared" si="5"/>
        <v>TIL5060</v>
      </c>
      <c r="S27" s="93" t="str">
        <f t="shared" si="5"/>
        <v>-</v>
      </c>
      <c r="T27" s="93" t="str">
        <f t="shared" si="5"/>
        <v>-</v>
      </c>
      <c r="U27" s="93" t="str">
        <f t="shared" si="5"/>
        <v>-</v>
      </c>
      <c r="V27" s="93" t="str">
        <f t="shared" si="5"/>
        <v>-</v>
      </c>
      <c r="W27" s="93" t="str">
        <f t="shared" si="5"/>
        <v>-</v>
      </c>
      <c r="X27" s="93" t="str">
        <f t="shared" si="5"/>
        <v>-</v>
      </c>
      <c r="Y27" s="93"/>
      <c r="Z27" s="93" t="str">
        <f t="shared" si="5"/>
        <v>-</v>
      </c>
      <c r="AA27" s="93"/>
      <c r="AB27" s="123"/>
      <c r="AC27" s="123"/>
      <c r="AD27" s="123"/>
      <c r="AE27" s="123"/>
      <c r="AF27" s="123"/>
      <c r="AG27" s="123"/>
      <c r="AH27" s="1"/>
    </row>
    <row r="28" spans="2:34" x14ac:dyDescent="0.2">
      <c r="C28" s="23" t="s">
        <v>4</v>
      </c>
      <c r="D28" t="s">
        <v>5</v>
      </c>
      <c r="E28">
        <v>6</v>
      </c>
      <c r="F28" s="112">
        <v>1</v>
      </c>
      <c r="G28" s="93">
        <f>1</f>
        <v>1</v>
      </c>
      <c r="H28" s="93">
        <f>H27+IF($F28=2,1,0)</f>
        <v>0</v>
      </c>
      <c r="I28" s="93">
        <f>I27+IF($F28=3,1,0)</f>
        <v>0</v>
      </c>
      <c r="J28" s="93">
        <f>J27+IF($F28=4,1,0)</f>
        <v>0</v>
      </c>
      <c r="K28" s="93"/>
      <c r="L28" s="93"/>
      <c r="M28" s="93"/>
      <c r="N28" s="93"/>
      <c r="O28" s="93"/>
      <c r="P28" s="93">
        <v>6</v>
      </c>
      <c r="Q28" s="93" t="str">
        <f t="shared" ref="Q28:Z28" si="6">_xlfn.IFNA(Q10,"-")</f>
        <v>TIL5060</v>
      </c>
      <c r="R28" s="93" t="str">
        <f t="shared" si="6"/>
        <v>-</v>
      </c>
      <c r="S28" s="93" t="str">
        <f t="shared" si="6"/>
        <v>-</v>
      </c>
      <c r="T28" s="93" t="str">
        <f t="shared" si="6"/>
        <v>-</v>
      </c>
      <c r="U28" s="93" t="str">
        <f t="shared" si="6"/>
        <v>-</v>
      </c>
      <c r="V28" s="93" t="str">
        <f t="shared" si="6"/>
        <v>-</v>
      </c>
      <c r="W28" s="93" t="str">
        <f t="shared" si="6"/>
        <v>-</v>
      </c>
      <c r="X28" s="93" t="str">
        <f t="shared" si="6"/>
        <v>-</v>
      </c>
      <c r="Y28" s="93"/>
      <c r="Z28" s="93" t="str">
        <f t="shared" si="6"/>
        <v>-</v>
      </c>
      <c r="AA28" s="93"/>
      <c r="AB28" s="123"/>
      <c r="AC28" s="123"/>
      <c r="AD28" s="123"/>
      <c r="AE28" s="123"/>
      <c r="AF28" s="123"/>
      <c r="AG28" s="123"/>
      <c r="AH28" s="1"/>
    </row>
    <row r="29" spans="2:34" x14ac:dyDescent="0.2">
      <c r="C29" s="23" t="s">
        <v>105</v>
      </c>
      <c r="D29" t="s">
        <v>68</v>
      </c>
      <c r="E29">
        <v>5</v>
      </c>
      <c r="F29" s="112" t="s">
        <v>153</v>
      </c>
      <c r="G29" s="93">
        <f>G28+IF(K29=1,1,0)</f>
        <v>2</v>
      </c>
      <c r="H29" s="93">
        <f>H28+IF(L29=2,1,0)</f>
        <v>1</v>
      </c>
      <c r="I29" s="93">
        <f>I28+IF($F29=3,1,0)</f>
        <v>0</v>
      </c>
      <c r="J29" s="93">
        <f>J28+IF($F29=4,1,0)</f>
        <v>0</v>
      </c>
      <c r="K29" s="93">
        <v>1</v>
      </c>
      <c r="L29" s="93">
        <v>2</v>
      </c>
      <c r="M29" s="93"/>
      <c r="N29" s="93"/>
      <c r="O29" s="93">
        <f>E29/2</f>
        <v>2.5</v>
      </c>
      <c r="P29" s="93">
        <v>7</v>
      </c>
      <c r="Q29" s="93" t="str">
        <f t="shared" ref="Q29:Z29" si="7">_xlfn.IFNA(Q11,"-")</f>
        <v>-</v>
      </c>
      <c r="R29" s="93" t="str">
        <f t="shared" si="7"/>
        <v>-</v>
      </c>
      <c r="S29" s="93" t="str">
        <f t="shared" si="7"/>
        <v>-</v>
      </c>
      <c r="T29" s="93" t="str">
        <f t="shared" si="7"/>
        <v>-</v>
      </c>
      <c r="U29" s="93" t="str">
        <f t="shared" si="7"/>
        <v>-</v>
      </c>
      <c r="V29" s="93" t="str">
        <f t="shared" si="7"/>
        <v>-</v>
      </c>
      <c r="W29" s="93" t="str">
        <f t="shared" si="7"/>
        <v>-</v>
      </c>
      <c r="X29" s="93" t="str">
        <f t="shared" si="7"/>
        <v>-</v>
      </c>
      <c r="Y29" s="93"/>
      <c r="Z29" s="93" t="str">
        <f t="shared" si="7"/>
        <v>-</v>
      </c>
      <c r="AA29" s="93"/>
      <c r="AB29" s="123"/>
      <c r="AC29" s="123"/>
      <c r="AD29" s="123"/>
      <c r="AE29" s="123"/>
      <c r="AF29" s="123"/>
      <c r="AG29" s="123"/>
      <c r="AH29" s="1"/>
    </row>
    <row r="30" spans="2:34" x14ac:dyDescent="0.2">
      <c r="C30" s="23" t="s">
        <v>43</v>
      </c>
      <c r="D30" t="s">
        <v>69</v>
      </c>
      <c r="E30">
        <v>5</v>
      </c>
      <c r="F30" s="112">
        <v>2</v>
      </c>
      <c r="G30" s="93">
        <f>G29+IF(F30=1,1,0)</f>
        <v>2</v>
      </c>
      <c r="H30" s="93">
        <f>H29+IF($F30=2,1,0)</f>
        <v>2</v>
      </c>
      <c r="I30" s="93">
        <f>I29+IF($F30=3,1,0)</f>
        <v>0</v>
      </c>
      <c r="J30" s="93">
        <f>J29+IF($F30=4,1,0)</f>
        <v>0</v>
      </c>
      <c r="K30" s="93"/>
      <c r="L30" s="93"/>
      <c r="M30" s="93"/>
      <c r="N30" s="93"/>
      <c r="O30" s="93"/>
      <c r="P30" s="93">
        <v>8</v>
      </c>
      <c r="Q30" s="93" t="str">
        <f t="shared" ref="Q30:Z30" si="8">_xlfn.IFNA(Q12,"-")</f>
        <v>-</v>
      </c>
      <c r="R30" s="93" t="str">
        <f t="shared" si="8"/>
        <v>-</v>
      </c>
      <c r="S30" s="93" t="str">
        <f t="shared" si="8"/>
        <v>-</v>
      </c>
      <c r="T30" s="93" t="str">
        <f t="shared" si="8"/>
        <v>-</v>
      </c>
      <c r="U30" s="93" t="str">
        <f t="shared" si="8"/>
        <v>-</v>
      </c>
      <c r="V30" s="93" t="str">
        <f t="shared" si="8"/>
        <v>-</v>
      </c>
      <c r="W30" s="93" t="str">
        <f t="shared" si="8"/>
        <v>-</v>
      </c>
      <c r="X30" s="93" t="str">
        <f t="shared" si="8"/>
        <v>-</v>
      </c>
      <c r="Y30" s="93"/>
      <c r="Z30" s="93" t="str">
        <f t="shared" si="8"/>
        <v>-</v>
      </c>
      <c r="AA30" s="93"/>
      <c r="AB30" s="123"/>
      <c r="AC30" s="123"/>
      <c r="AD30" s="123"/>
      <c r="AE30" s="123"/>
      <c r="AF30" s="123"/>
      <c r="AG30" s="123"/>
      <c r="AH30" s="1"/>
    </row>
    <row r="31" spans="2:34" x14ac:dyDescent="0.2">
      <c r="C31" s="23" t="s">
        <v>106</v>
      </c>
      <c r="D31" t="s">
        <v>70</v>
      </c>
      <c r="E31">
        <v>7</v>
      </c>
      <c r="F31" s="112" t="s">
        <v>153</v>
      </c>
      <c r="G31" s="93">
        <f>G30+IF(K31=1,1,0)</f>
        <v>3</v>
      </c>
      <c r="H31" s="93">
        <f>H30+IF(L31=2,1,0)</f>
        <v>3</v>
      </c>
      <c r="I31" s="93">
        <f>I30+IF($F31=3,1,0)</f>
        <v>0</v>
      </c>
      <c r="J31" s="93">
        <f>J30+IF($F31=4,1,0)</f>
        <v>0</v>
      </c>
      <c r="K31" s="93">
        <v>1</v>
      </c>
      <c r="L31" s="93">
        <v>2</v>
      </c>
      <c r="M31" s="93"/>
      <c r="N31" s="93"/>
      <c r="O31" s="93">
        <f>E31/2</f>
        <v>3.5</v>
      </c>
      <c r="P31" s="93">
        <v>9</v>
      </c>
      <c r="Q31" s="93" t="str">
        <f t="shared" ref="Q31:Z31" si="9">_xlfn.IFNA(Q13,"-")</f>
        <v>-</v>
      </c>
      <c r="R31" s="93" t="str">
        <f t="shared" si="9"/>
        <v>-</v>
      </c>
      <c r="S31" s="93" t="str">
        <f t="shared" si="9"/>
        <v>-</v>
      </c>
      <c r="T31" s="93" t="str">
        <f t="shared" si="9"/>
        <v>-</v>
      </c>
      <c r="U31" s="93" t="str">
        <f t="shared" si="9"/>
        <v>-</v>
      </c>
      <c r="V31" s="93" t="str">
        <f t="shared" si="9"/>
        <v>-</v>
      </c>
      <c r="W31" s="93" t="str">
        <f t="shared" si="9"/>
        <v>-</v>
      </c>
      <c r="X31" s="93" t="str">
        <f t="shared" si="9"/>
        <v>-</v>
      </c>
      <c r="Y31" s="93"/>
      <c r="Z31" s="93" t="str">
        <f t="shared" si="9"/>
        <v>-</v>
      </c>
      <c r="AA31" s="93"/>
      <c r="AB31" s="123"/>
      <c r="AC31" s="123"/>
      <c r="AD31" s="123"/>
      <c r="AE31" s="123"/>
      <c r="AF31" s="123"/>
      <c r="AG31" s="123"/>
      <c r="AH31" s="1"/>
    </row>
    <row r="32" spans="2:34" x14ac:dyDescent="0.2">
      <c r="G32" s="93"/>
      <c r="H32" s="93"/>
      <c r="I32" s="93"/>
      <c r="J32" s="93"/>
      <c r="K32" s="93"/>
      <c r="L32" s="93"/>
      <c r="M32" s="93"/>
      <c r="N32" s="93"/>
      <c r="O32" s="93"/>
      <c r="P32" s="93">
        <v>10</v>
      </c>
      <c r="Q32" s="93" t="str">
        <f t="shared" ref="Q32:Z32" si="10">_xlfn.IFNA(Q14,"-")</f>
        <v>-</v>
      </c>
      <c r="R32" s="93" t="str">
        <f t="shared" si="10"/>
        <v>-</v>
      </c>
      <c r="S32" s="93" t="str">
        <f t="shared" si="10"/>
        <v>-</v>
      </c>
      <c r="T32" s="93" t="str">
        <f t="shared" si="10"/>
        <v>-</v>
      </c>
      <c r="U32" s="93" t="str">
        <f t="shared" si="10"/>
        <v>-</v>
      </c>
      <c r="V32" s="93" t="str">
        <f t="shared" si="10"/>
        <v>-</v>
      </c>
      <c r="W32" s="93" t="str">
        <f t="shared" si="10"/>
        <v>-</v>
      </c>
      <c r="X32" s="93" t="str">
        <f t="shared" si="10"/>
        <v>-</v>
      </c>
      <c r="Y32" s="93"/>
      <c r="Z32" s="93" t="str">
        <f t="shared" si="10"/>
        <v>-</v>
      </c>
      <c r="AA32" s="93"/>
      <c r="AB32" s="123"/>
      <c r="AC32" s="123"/>
      <c r="AD32" s="123"/>
      <c r="AE32" s="123"/>
      <c r="AF32" s="123"/>
      <c r="AG32" s="123"/>
      <c r="AH32" s="1"/>
    </row>
    <row r="33" spans="2:34" ht="22" thickBot="1" x14ac:dyDescent="0.3">
      <c r="B33" s="19" t="s">
        <v>112</v>
      </c>
      <c r="G33" s="93"/>
      <c r="H33" s="93"/>
      <c r="I33" s="93"/>
      <c r="J33" s="93"/>
      <c r="K33" s="93"/>
      <c r="L33" s="93"/>
      <c r="M33" s="93"/>
      <c r="N33" s="93"/>
      <c r="O33" s="93"/>
      <c r="P33" s="93">
        <v>11</v>
      </c>
      <c r="Q33" s="93" t="str">
        <f t="shared" ref="Q33:T33" si="11">_xlfn.IFNA(Q16,"-")</f>
        <v>-</v>
      </c>
      <c r="R33" s="93" t="str">
        <f t="shared" si="11"/>
        <v>-</v>
      </c>
      <c r="S33" s="93" t="str">
        <f t="shared" si="11"/>
        <v>-</v>
      </c>
      <c r="T33" s="93" t="str">
        <f t="shared" si="11"/>
        <v>-</v>
      </c>
      <c r="U33" s="93"/>
      <c r="V33" s="93"/>
      <c r="W33" s="93"/>
      <c r="X33" s="93"/>
      <c r="Y33" s="93"/>
      <c r="Z33" s="93"/>
      <c r="AA33" s="93"/>
      <c r="AB33" s="123"/>
      <c r="AC33" s="123"/>
      <c r="AD33" s="123"/>
      <c r="AE33" s="123"/>
      <c r="AF33" s="123"/>
      <c r="AG33" s="123"/>
      <c r="AH33" s="1"/>
    </row>
    <row r="34" spans="2:34" ht="17" thickBot="1" x14ac:dyDescent="0.25">
      <c r="B34" s="21" t="s">
        <v>9</v>
      </c>
      <c r="C34" s="14" t="s">
        <v>95</v>
      </c>
      <c r="D34" s="15"/>
      <c r="E34" s="64" t="s">
        <v>2</v>
      </c>
      <c r="F34" s="64" t="s">
        <v>3</v>
      </c>
      <c r="G34" s="93"/>
      <c r="H34" s="93"/>
      <c r="I34" s="93"/>
      <c r="J34" s="93"/>
      <c r="K34" s="93"/>
      <c r="L34" s="93"/>
      <c r="M34" s="93"/>
      <c r="N34" s="93"/>
      <c r="O34" s="93"/>
      <c r="P34" s="93">
        <v>12</v>
      </c>
      <c r="Q34" s="93" t="str">
        <f t="shared" ref="Q34:T34" si="12">_xlfn.IFNA(Q17,"-")</f>
        <v>-</v>
      </c>
      <c r="R34" s="93" t="str">
        <f t="shared" si="12"/>
        <v>-</v>
      </c>
      <c r="S34" s="93" t="str">
        <f t="shared" si="12"/>
        <v>-</v>
      </c>
      <c r="T34" s="93" t="str">
        <f t="shared" si="12"/>
        <v>-</v>
      </c>
      <c r="U34" s="93"/>
      <c r="V34" s="93"/>
      <c r="W34" s="93"/>
      <c r="X34" s="93"/>
      <c r="Y34" s="93"/>
      <c r="Z34" s="93"/>
      <c r="AA34" s="93"/>
      <c r="AB34" s="123"/>
      <c r="AC34" s="123"/>
      <c r="AD34" s="123"/>
      <c r="AE34" s="123"/>
      <c r="AF34" s="123"/>
      <c r="AG34" s="123"/>
      <c r="AH34" s="1"/>
    </row>
    <row r="35" spans="2:34" x14ac:dyDescent="0.2">
      <c r="C35" s="23" t="s">
        <v>72</v>
      </c>
      <c r="D35" t="s">
        <v>73</v>
      </c>
      <c r="E35">
        <v>3</v>
      </c>
      <c r="F35" s="112" t="s">
        <v>107</v>
      </c>
      <c r="G35" s="93">
        <f>G31+IF($B$34="Yes",IF($F35=1,1))</f>
        <v>3</v>
      </c>
      <c r="H35" s="93">
        <f>H31+IF($B$34="Yes",IF(L35=2,1))</f>
        <v>3</v>
      </c>
      <c r="I35" s="93">
        <f>I31+IF($B$34="Yes",IF($F35=3,1))</f>
        <v>0</v>
      </c>
      <c r="J35" s="93">
        <f>J31+IF($B$34="Yes",IF(N35=4,1))</f>
        <v>0</v>
      </c>
      <c r="K35" s="93"/>
      <c r="L35" s="93">
        <v>2</v>
      </c>
      <c r="M35" s="93"/>
      <c r="N35" s="93">
        <v>4</v>
      </c>
      <c r="O35" s="93"/>
      <c r="P35" s="93">
        <v>13</v>
      </c>
      <c r="Q35" s="93" t="str">
        <f t="shared" ref="Q35:T35" si="13">_xlfn.IFNA(Q18,"-")</f>
        <v>-</v>
      </c>
      <c r="R35" s="93" t="str">
        <f t="shared" si="13"/>
        <v>-</v>
      </c>
      <c r="S35" s="93" t="str">
        <f t="shared" si="13"/>
        <v>-</v>
      </c>
      <c r="T35" s="93" t="str">
        <f t="shared" si="13"/>
        <v>-</v>
      </c>
      <c r="U35" s="93"/>
      <c r="V35" s="93"/>
      <c r="W35" s="93"/>
      <c r="X35" s="93"/>
      <c r="Y35" s="93"/>
      <c r="Z35" s="93"/>
      <c r="AA35" s="93"/>
      <c r="AB35" s="123"/>
      <c r="AC35" s="123"/>
      <c r="AD35" s="123"/>
      <c r="AE35" s="123"/>
      <c r="AF35" s="123"/>
      <c r="AG35" s="123"/>
      <c r="AH35" s="1"/>
    </row>
    <row r="36" spans="2:34" x14ac:dyDescent="0.2">
      <c r="C36" s="23" t="s">
        <v>74</v>
      </c>
      <c r="D36" t="s">
        <v>75</v>
      </c>
      <c r="E36">
        <v>3</v>
      </c>
      <c r="F36" s="112">
        <v>4</v>
      </c>
      <c r="G36" s="93">
        <f>G35+IF($B$34="Yes",IF($F36=1,1))</f>
        <v>3</v>
      </c>
      <c r="H36" s="93">
        <f>H35+IF($B$34="Yes",IF($F36=2,1))</f>
        <v>3</v>
      </c>
      <c r="I36" s="93">
        <f>I35+IF($B$34="Yes",IF($F36=3,1))</f>
        <v>0</v>
      </c>
      <c r="J36" s="93">
        <f>J35+IF($B$34="Yes",IF($F36=4,1))</f>
        <v>0</v>
      </c>
      <c r="K36" s="93"/>
      <c r="L36" s="93"/>
      <c r="M36" s="93"/>
      <c r="N36" s="93"/>
      <c r="O36" s="93"/>
      <c r="P36" s="93">
        <v>14</v>
      </c>
      <c r="Q36" s="93" t="str">
        <f t="shared" ref="Q36:T37" si="14">_xlfn.IFNA(Q19,"-")</f>
        <v>-</v>
      </c>
      <c r="R36" s="93" t="str">
        <f t="shared" si="14"/>
        <v>-</v>
      </c>
      <c r="S36" s="93" t="str">
        <f t="shared" si="14"/>
        <v>-</v>
      </c>
      <c r="T36" s="93" t="str">
        <f t="shared" si="14"/>
        <v>-</v>
      </c>
      <c r="U36" s="93"/>
      <c r="V36" s="93"/>
      <c r="W36" s="93"/>
      <c r="X36" s="93"/>
      <c r="Y36" s="93"/>
      <c r="Z36" s="93"/>
      <c r="AA36" s="93"/>
      <c r="AB36" s="123"/>
      <c r="AC36" s="123"/>
      <c r="AD36" s="123"/>
      <c r="AE36" s="123"/>
      <c r="AF36" s="123"/>
      <c r="AG36" s="123"/>
      <c r="AH36" s="1"/>
    </row>
    <row r="37" spans="2:34" x14ac:dyDescent="0.2">
      <c r="C37" s="23" t="s">
        <v>76</v>
      </c>
      <c r="D37" t="s">
        <v>77</v>
      </c>
      <c r="E37">
        <v>3</v>
      </c>
      <c r="F37" s="112">
        <v>4</v>
      </c>
      <c r="G37" s="93">
        <f t="shared" ref="G37:G41" si="15">G36+IF($B$34="Yes",IF($F37=1,1))</f>
        <v>3</v>
      </c>
      <c r="H37" s="93">
        <f t="shared" ref="H37:H41" si="16">H36+IF($B$34="Yes",IF($F37=2,1))</f>
        <v>3</v>
      </c>
      <c r="I37" s="93">
        <f t="shared" ref="I37:I41" si="17">I36+IF($B$34="Yes",IF($F37=3,1))</f>
        <v>0</v>
      </c>
      <c r="J37" s="93">
        <f t="shared" ref="J37:J41" si="18">J36+IF($B$34="Yes",IF($F37=4,1))</f>
        <v>0</v>
      </c>
      <c r="K37" s="93"/>
      <c r="L37" s="93"/>
      <c r="M37" s="93"/>
      <c r="N37" s="93"/>
      <c r="O37" s="93"/>
      <c r="P37" s="93">
        <v>15</v>
      </c>
      <c r="Q37" s="93" t="str">
        <f t="shared" si="14"/>
        <v>-</v>
      </c>
      <c r="R37" s="93" t="str">
        <f t="shared" si="14"/>
        <v>-</v>
      </c>
      <c r="S37" s="93" t="str">
        <f t="shared" si="14"/>
        <v>-</v>
      </c>
      <c r="T37" s="93" t="str">
        <f t="shared" si="14"/>
        <v>-</v>
      </c>
      <c r="U37" s="93"/>
      <c r="V37" s="93"/>
      <c r="W37" s="93"/>
      <c r="X37" s="93"/>
      <c r="Y37" s="93"/>
      <c r="Z37" s="93"/>
      <c r="AA37" s="93"/>
      <c r="AB37" s="123"/>
      <c r="AC37" s="123"/>
      <c r="AD37" s="123"/>
      <c r="AE37" s="123"/>
      <c r="AF37" s="123"/>
      <c r="AG37" s="123"/>
      <c r="AH37" s="1"/>
    </row>
    <row r="38" spans="2:34" x14ac:dyDescent="0.2">
      <c r="C38" s="23" t="s">
        <v>78</v>
      </c>
      <c r="D38" t="s">
        <v>7</v>
      </c>
      <c r="E38">
        <v>4</v>
      </c>
      <c r="F38" s="112">
        <v>4</v>
      </c>
      <c r="G38" s="93">
        <f t="shared" si="15"/>
        <v>3</v>
      </c>
      <c r="H38" s="93">
        <f t="shared" si="16"/>
        <v>3</v>
      </c>
      <c r="I38" s="93">
        <f t="shared" si="17"/>
        <v>0</v>
      </c>
      <c r="J38" s="93">
        <f t="shared" si="18"/>
        <v>0</v>
      </c>
      <c r="K38" s="93"/>
      <c r="L38" s="93"/>
      <c r="M38" s="93"/>
      <c r="N38" s="93"/>
      <c r="O38" s="93"/>
      <c r="P38" s="93"/>
      <c r="Q38" s="93"/>
      <c r="R38" s="93"/>
      <c r="S38" s="93"/>
      <c r="T38" s="93"/>
      <c r="U38" s="93"/>
      <c r="V38" s="93"/>
      <c r="W38" s="93"/>
      <c r="X38" s="93"/>
      <c r="Y38" s="93"/>
      <c r="Z38" s="93"/>
      <c r="AA38" s="93"/>
      <c r="AB38" s="123"/>
      <c r="AC38" s="123"/>
      <c r="AD38" s="123"/>
      <c r="AE38" s="123"/>
      <c r="AF38" s="123"/>
      <c r="AG38" s="123"/>
      <c r="AH38" s="1"/>
    </row>
    <row r="39" spans="2:34" x14ac:dyDescent="0.2">
      <c r="C39" s="23" t="s">
        <v>79</v>
      </c>
      <c r="D39" t="s">
        <v>8</v>
      </c>
      <c r="E39">
        <v>4</v>
      </c>
      <c r="F39" s="112">
        <v>3</v>
      </c>
      <c r="G39" s="93">
        <f t="shared" si="15"/>
        <v>3</v>
      </c>
      <c r="H39" s="93">
        <f t="shared" si="16"/>
        <v>3</v>
      </c>
      <c r="I39" s="93">
        <f t="shared" si="17"/>
        <v>0</v>
      </c>
      <c r="J39" s="93">
        <f t="shared" si="18"/>
        <v>0</v>
      </c>
      <c r="K39" s="93"/>
      <c r="L39" s="93"/>
      <c r="M39" s="93"/>
      <c r="N39" s="93"/>
      <c r="O39" s="93"/>
      <c r="P39" s="93"/>
      <c r="Q39" s="93"/>
      <c r="R39" s="93"/>
      <c r="S39" s="93"/>
      <c r="T39" s="93"/>
      <c r="U39" s="93"/>
      <c r="V39" s="93"/>
      <c r="W39" s="93"/>
      <c r="X39" s="93"/>
      <c r="Y39" s="93"/>
      <c r="Z39" s="93"/>
      <c r="AA39" s="93"/>
      <c r="AB39" s="123"/>
      <c r="AC39" s="123"/>
      <c r="AD39" s="123"/>
      <c r="AE39" s="123"/>
      <c r="AF39" s="123"/>
      <c r="AG39" s="123"/>
      <c r="AH39" s="1"/>
    </row>
    <row r="40" spans="2:34" x14ac:dyDescent="0.2">
      <c r="C40" s="23" t="s">
        <v>108</v>
      </c>
      <c r="D40" t="s">
        <v>80</v>
      </c>
      <c r="E40">
        <v>5</v>
      </c>
      <c r="F40" s="112">
        <v>1</v>
      </c>
      <c r="G40" s="93">
        <f t="shared" si="15"/>
        <v>3</v>
      </c>
      <c r="H40" s="93">
        <f t="shared" si="16"/>
        <v>3</v>
      </c>
      <c r="I40" s="93">
        <f t="shared" si="17"/>
        <v>0</v>
      </c>
      <c r="J40" s="93">
        <f t="shared" si="18"/>
        <v>0</v>
      </c>
      <c r="K40" s="93"/>
      <c r="L40" s="93"/>
      <c r="M40" s="93"/>
      <c r="N40" s="93"/>
      <c r="O40" s="93"/>
      <c r="P40" s="93"/>
      <c r="Q40" s="93"/>
      <c r="R40" s="93"/>
      <c r="S40" s="93"/>
      <c r="T40" s="93"/>
      <c r="U40" s="93"/>
      <c r="V40" s="93"/>
      <c r="W40" s="93"/>
      <c r="X40" s="93"/>
      <c r="Y40" s="93"/>
      <c r="Z40" s="93"/>
      <c r="AA40" s="93"/>
      <c r="AB40" s="1"/>
      <c r="AC40" s="1"/>
      <c r="AD40" s="1"/>
      <c r="AE40" s="1"/>
      <c r="AF40" s="1"/>
      <c r="AG40" s="1"/>
      <c r="AH40" s="1"/>
    </row>
    <row r="41" spans="2:34" x14ac:dyDescent="0.2">
      <c r="C41" s="23" t="s">
        <v>99</v>
      </c>
      <c r="D41" t="s">
        <v>100</v>
      </c>
      <c r="E41">
        <v>5</v>
      </c>
      <c r="F41" s="112">
        <v>4</v>
      </c>
      <c r="G41" s="93">
        <f t="shared" si="15"/>
        <v>3</v>
      </c>
      <c r="H41" s="93">
        <f t="shared" si="16"/>
        <v>3</v>
      </c>
      <c r="I41" s="93">
        <f t="shared" si="17"/>
        <v>0</v>
      </c>
      <c r="J41" s="93">
        <f t="shared" si="18"/>
        <v>0</v>
      </c>
      <c r="K41" s="93"/>
      <c r="L41" s="93"/>
      <c r="M41" s="93"/>
      <c r="N41" s="93"/>
      <c r="O41" s="93"/>
      <c r="P41" s="93"/>
      <c r="Q41" s="93"/>
      <c r="R41" s="93"/>
      <c r="S41" s="93"/>
      <c r="T41" s="93"/>
      <c r="U41" s="93"/>
      <c r="V41" s="93"/>
      <c r="W41" s="93"/>
      <c r="X41" s="93"/>
      <c r="Y41" s="93"/>
      <c r="Z41" s="93"/>
      <c r="AA41" s="93"/>
      <c r="AB41" s="1"/>
      <c r="AC41" s="1"/>
      <c r="AD41" s="1"/>
      <c r="AE41" s="1"/>
      <c r="AF41" s="1"/>
      <c r="AG41" s="1"/>
      <c r="AH41" s="1"/>
    </row>
    <row r="42" spans="2:34" ht="16" thickBot="1" x14ac:dyDescent="0.25">
      <c r="G42" s="93"/>
      <c r="H42" s="93"/>
      <c r="I42" s="93"/>
      <c r="J42" s="93"/>
      <c r="K42" s="93"/>
      <c r="L42" s="93"/>
      <c r="M42" s="93"/>
      <c r="N42" s="93"/>
      <c r="O42" s="93"/>
      <c r="P42" s="93"/>
      <c r="Q42" s="93"/>
      <c r="R42" s="93"/>
      <c r="S42" s="93"/>
      <c r="T42" s="93"/>
      <c r="U42" s="93"/>
      <c r="V42" s="93"/>
      <c r="W42" s="93"/>
      <c r="X42" s="93"/>
      <c r="Y42" s="93"/>
      <c r="Z42" s="93"/>
      <c r="AA42" s="93"/>
      <c r="AB42" s="1"/>
      <c r="AC42" s="1"/>
      <c r="AD42" s="1"/>
      <c r="AE42" s="1"/>
      <c r="AF42" s="1"/>
      <c r="AG42" s="1"/>
      <c r="AH42" s="1"/>
    </row>
    <row r="43" spans="2:34" ht="17" thickBot="1" x14ac:dyDescent="0.25">
      <c r="B43" s="21" t="s">
        <v>9</v>
      </c>
      <c r="C43" s="14" t="s">
        <v>96</v>
      </c>
      <c r="D43" s="15"/>
      <c r="E43" s="64" t="s">
        <v>2</v>
      </c>
      <c r="F43" s="64" t="s">
        <v>3</v>
      </c>
      <c r="G43" s="93"/>
      <c r="H43" s="93"/>
      <c r="I43" s="93"/>
      <c r="J43" s="93"/>
      <c r="K43" s="93"/>
      <c r="L43" s="93"/>
      <c r="M43" s="93"/>
      <c r="N43" s="93"/>
      <c r="O43" s="93"/>
      <c r="P43" s="93"/>
      <c r="Q43" s="93"/>
      <c r="R43" s="123"/>
      <c r="S43" s="123"/>
      <c r="T43" s="123"/>
      <c r="U43" s="123"/>
      <c r="V43" s="123"/>
      <c r="W43" s="123"/>
      <c r="X43" s="123"/>
      <c r="Y43" s="123"/>
      <c r="Z43" s="123"/>
      <c r="AA43" s="123"/>
      <c r="AB43" s="1"/>
      <c r="AC43" s="1"/>
      <c r="AD43" s="1"/>
      <c r="AE43" s="1"/>
      <c r="AF43" s="1"/>
      <c r="AG43" s="1"/>
      <c r="AH43" s="1"/>
    </row>
    <row r="44" spans="2:34" x14ac:dyDescent="0.2">
      <c r="C44" s="23" t="s">
        <v>214</v>
      </c>
      <c r="D44" t="s">
        <v>215</v>
      </c>
      <c r="E44">
        <v>4</v>
      </c>
      <c r="F44" s="112">
        <v>2</v>
      </c>
      <c r="G44" s="93">
        <f>G41+IF($B$43="Yes",IF($F44=1,1))</f>
        <v>3</v>
      </c>
      <c r="H44" s="93">
        <f>H41+IF($B$43="Yes",IF($F44=2,1))</f>
        <v>3</v>
      </c>
      <c r="I44" s="93">
        <f>I41+IF($B$43="Yes",IF($F44=3,1))</f>
        <v>0</v>
      </c>
      <c r="J44" s="93">
        <f>J41+IF($B$43="Yes",IF($F44=4,1))</f>
        <v>0</v>
      </c>
      <c r="K44" s="93"/>
      <c r="L44" s="93"/>
      <c r="M44" s="93"/>
      <c r="N44" s="93"/>
      <c r="O44" s="93"/>
      <c r="P44" s="93"/>
      <c r="Q44" s="93"/>
      <c r="R44" s="123"/>
      <c r="S44" s="123"/>
      <c r="T44" s="123"/>
      <c r="U44" s="123"/>
      <c r="V44" s="123"/>
      <c r="W44" s="123"/>
      <c r="X44" s="123"/>
      <c r="Y44" s="123"/>
      <c r="Z44" s="123"/>
      <c r="AA44" s="123"/>
      <c r="AB44" s="1"/>
      <c r="AC44" s="1"/>
      <c r="AD44" s="1"/>
      <c r="AE44" s="1"/>
      <c r="AF44" s="1"/>
      <c r="AG44" s="1"/>
      <c r="AH44" s="1"/>
    </row>
    <row r="45" spans="2:34" x14ac:dyDescent="0.2">
      <c r="C45" s="23" t="s">
        <v>10</v>
      </c>
      <c r="D45" t="s">
        <v>11</v>
      </c>
      <c r="E45">
        <v>4</v>
      </c>
      <c r="F45" s="112">
        <v>3</v>
      </c>
      <c r="G45" s="93">
        <f>G44+IF($B$43="Yes",IF($F45=1,1))</f>
        <v>3</v>
      </c>
      <c r="H45" s="93">
        <f>H44+IF($B$43="Yes",IF($F45=2,1))</f>
        <v>3</v>
      </c>
      <c r="I45" s="93">
        <f>I44+IF($B$43="Yes",IF($F45=3,1))</f>
        <v>0</v>
      </c>
      <c r="J45" s="93">
        <f>J44+IF($B$43="Yes",IF($F45=4,1))</f>
        <v>0</v>
      </c>
      <c r="K45" s="93"/>
      <c r="L45" s="93"/>
      <c r="M45" s="93"/>
      <c r="N45" s="93"/>
      <c r="O45" s="93"/>
      <c r="P45" s="93"/>
      <c r="Q45" s="93"/>
      <c r="R45" s="123"/>
      <c r="S45" s="123"/>
      <c r="T45" s="123"/>
      <c r="U45" s="123"/>
      <c r="V45" s="123"/>
      <c r="W45" s="123"/>
      <c r="X45" s="123"/>
      <c r="Y45" s="123"/>
      <c r="Z45" s="123"/>
      <c r="AA45" s="123"/>
      <c r="AB45" s="1"/>
      <c r="AC45" s="1"/>
      <c r="AD45" s="1"/>
      <c r="AE45" s="1"/>
      <c r="AF45" s="1"/>
      <c r="AG45" s="1"/>
      <c r="AH45" s="1"/>
    </row>
    <row r="46" spans="2:34" x14ac:dyDescent="0.2">
      <c r="C46" s="23" t="s">
        <v>101</v>
      </c>
      <c r="D46" t="s">
        <v>102</v>
      </c>
      <c r="E46">
        <v>6</v>
      </c>
      <c r="F46" s="112">
        <v>1</v>
      </c>
      <c r="G46" s="93">
        <f>G45+IF($B$43="Yes",IF($F46=1,1))</f>
        <v>3</v>
      </c>
      <c r="H46" s="93">
        <f t="shared" ref="H46:H49" si="19">H45+IF($B$43="Yes",IF($F46=2,1))</f>
        <v>3</v>
      </c>
      <c r="I46" s="93">
        <f t="shared" ref="I46:I49" si="20">I45+IF($B$43="Yes",IF($F46=3,1))</f>
        <v>0</v>
      </c>
      <c r="J46" s="93">
        <f t="shared" ref="J46:J49" si="21">J45+IF($B$43="Yes",IF($F46=4,1))</f>
        <v>0</v>
      </c>
      <c r="K46" s="93"/>
      <c r="L46" s="93"/>
      <c r="M46" s="93"/>
      <c r="N46" s="93"/>
      <c r="O46" s="93"/>
      <c r="P46" s="93"/>
      <c r="Q46" s="93"/>
      <c r="R46" s="123"/>
      <c r="S46" s="123"/>
      <c r="T46" s="123"/>
      <c r="U46" s="123"/>
      <c r="V46" s="123"/>
      <c r="W46" s="123"/>
      <c r="X46" s="123"/>
      <c r="Y46" s="123"/>
      <c r="Z46" s="123"/>
      <c r="AA46" s="123"/>
      <c r="AB46" s="1"/>
      <c r="AC46" s="1"/>
      <c r="AD46" s="1"/>
      <c r="AE46" s="1"/>
      <c r="AF46" s="1"/>
      <c r="AG46" s="1"/>
      <c r="AH46" s="1"/>
    </row>
    <row r="47" spans="2:34" x14ac:dyDescent="0.2">
      <c r="C47" s="23" t="s">
        <v>12</v>
      </c>
      <c r="D47" t="s">
        <v>13</v>
      </c>
      <c r="E47">
        <v>4</v>
      </c>
      <c r="F47" s="112">
        <v>2</v>
      </c>
      <c r="G47" s="93">
        <f t="shared" ref="G47:G49" si="22">G46+IF($B$43="Yes",IF($F47=1,1))</f>
        <v>3</v>
      </c>
      <c r="H47" s="93">
        <f t="shared" si="19"/>
        <v>3</v>
      </c>
      <c r="I47" s="93">
        <f t="shared" si="20"/>
        <v>0</v>
      </c>
      <c r="J47" s="93">
        <f t="shared" si="21"/>
        <v>0</v>
      </c>
      <c r="K47" s="93"/>
      <c r="L47" s="93"/>
      <c r="M47" s="93"/>
      <c r="N47" s="93"/>
      <c r="O47" s="93"/>
      <c r="P47" s="93"/>
      <c r="Q47" s="93"/>
      <c r="R47" s="123"/>
      <c r="S47" s="123"/>
      <c r="T47" s="123"/>
      <c r="U47" s="123"/>
      <c r="V47" s="123"/>
      <c r="W47" s="123"/>
      <c r="X47" s="123"/>
      <c r="Y47" s="123"/>
      <c r="Z47" s="123"/>
      <c r="AA47" s="123"/>
      <c r="AB47" s="1"/>
      <c r="AC47" s="1"/>
      <c r="AD47" s="1"/>
      <c r="AE47" s="1"/>
      <c r="AF47" s="1"/>
      <c r="AG47" s="1"/>
      <c r="AH47" s="1"/>
    </row>
    <row r="48" spans="2:34" x14ac:dyDescent="0.2">
      <c r="C48" s="23" t="s">
        <v>103</v>
      </c>
      <c r="D48" t="s">
        <v>14</v>
      </c>
      <c r="E48">
        <v>4</v>
      </c>
      <c r="F48" s="112">
        <v>3</v>
      </c>
      <c r="G48" s="93">
        <f t="shared" si="22"/>
        <v>3</v>
      </c>
      <c r="H48" s="93">
        <f t="shared" si="19"/>
        <v>3</v>
      </c>
      <c r="I48" s="93">
        <f t="shared" si="20"/>
        <v>0</v>
      </c>
      <c r="J48" s="93">
        <f t="shared" si="21"/>
        <v>0</v>
      </c>
      <c r="K48" s="93"/>
      <c r="L48" s="93"/>
      <c r="M48" s="93"/>
      <c r="N48" s="93"/>
      <c r="O48" s="93"/>
      <c r="P48" s="93"/>
      <c r="Q48" s="93"/>
      <c r="R48" s="123"/>
      <c r="S48" s="123"/>
      <c r="T48" s="123"/>
      <c r="U48" s="123"/>
      <c r="V48" s="123"/>
      <c r="W48" s="123"/>
      <c r="X48" s="123"/>
      <c r="Y48" s="123"/>
      <c r="Z48" s="123"/>
      <c r="AA48" s="123"/>
      <c r="AB48" s="1"/>
      <c r="AC48" s="1"/>
      <c r="AD48" s="1"/>
      <c r="AE48" s="1"/>
      <c r="AF48" s="1"/>
      <c r="AG48" s="1"/>
      <c r="AH48" s="1"/>
    </row>
    <row r="49" spans="2:34" x14ac:dyDescent="0.2">
      <c r="C49" s="23" t="s">
        <v>15</v>
      </c>
      <c r="D49" t="s">
        <v>104</v>
      </c>
      <c r="E49">
        <v>5</v>
      </c>
      <c r="F49" s="112">
        <v>2</v>
      </c>
      <c r="G49" s="93">
        <f t="shared" si="22"/>
        <v>3</v>
      </c>
      <c r="H49" s="93">
        <f t="shared" si="19"/>
        <v>3</v>
      </c>
      <c r="I49" s="93">
        <f t="shared" si="20"/>
        <v>0</v>
      </c>
      <c r="J49" s="93">
        <f t="shared" si="21"/>
        <v>0</v>
      </c>
      <c r="K49" s="93"/>
      <c r="L49" s="93"/>
      <c r="M49" s="93"/>
      <c r="N49" s="93"/>
      <c r="O49" s="93"/>
      <c r="P49" s="93"/>
      <c r="Q49" s="93"/>
      <c r="R49" s="123"/>
      <c r="S49" s="123"/>
      <c r="T49" s="123"/>
      <c r="U49" s="123"/>
      <c r="V49" s="123"/>
      <c r="W49" s="123"/>
      <c r="X49" s="123"/>
      <c r="Y49" s="123"/>
      <c r="Z49" s="123"/>
      <c r="AA49" s="123"/>
      <c r="AB49" s="1"/>
      <c r="AC49" s="1"/>
      <c r="AD49" s="1"/>
      <c r="AE49" s="1"/>
      <c r="AF49" s="1"/>
      <c r="AG49" s="1"/>
      <c r="AH49" s="1"/>
    </row>
    <row r="50" spans="2:34" s="113" customFormat="1" x14ac:dyDescent="0.2">
      <c r="F50" s="114"/>
      <c r="G50" s="93"/>
      <c r="H50" s="93"/>
      <c r="I50" s="93"/>
      <c r="J50" s="93"/>
      <c r="K50" s="93"/>
      <c r="L50" s="93"/>
      <c r="M50" s="93"/>
      <c r="N50" s="93"/>
      <c r="O50" s="93"/>
      <c r="P50" s="93"/>
      <c r="Q50" s="93"/>
      <c r="R50" s="123"/>
      <c r="S50" s="123"/>
      <c r="T50" s="123"/>
      <c r="U50" s="123"/>
      <c r="V50" s="123"/>
      <c r="W50" s="123"/>
      <c r="X50" s="123"/>
      <c r="Y50" s="123"/>
      <c r="Z50" s="123"/>
      <c r="AA50" s="123"/>
      <c r="AB50" s="1"/>
      <c r="AC50" s="1"/>
      <c r="AD50" s="1"/>
      <c r="AE50" s="1"/>
      <c r="AF50" s="1"/>
      <c r="AG50" s="1"/>
      <c r="AH50" s="1"/>
    </row>
    <row r="51" spans="2:34" ht="16" thickBot="1" x14ac:dyDescent="0.25">
      <c r="G51" s="93"/>
      <c r="H51" s="93"/>
      <c r="I51" s="93"/>
      <c r="J51" s="93"/>
      <c r="K51" s="93"/>
      <c r="L51" s="93"/>
      <c r="M51" s="93"/>
      <c r="N51" s="93"/>
      <c r="O51" s="93"/>
      <c r="P51" s="93"/>
      <c r="Q51" s="93"/>
      <c r="R51" s="123"/>
      <c r="S51" s="123"/>
      <c r="T51" s="123"/>
      <c r="U51" s="123"/>
      <c r="V51" s="123"/>
      <c r="W51" s="123"/>
      <c r="X51" s="123"/>
      <c r="Y51" s="123"/>
      <c r="Z51" s="123"/>
      <c r="AA51" s="123"/>
      <c r="AB51" s="1"/>
      <c r="AC51" s="1"/>
      <c r="AD51" s="1"/>
      <c r="AE51" s="1"/>
      <c r="AF51" s="1"/>
      <c r="AG51" s="1"/>
      <c r="AH51" s="1"/>
    </row>
    <row r="52" spans="2:34" ht="17" thickBot="1" x14ac:dyDescent="0.25">
      <c r="B52" s="21" t="s">
        <v>9</v>
      </c>
      <c r="C52" s="14" t="s">
        <v>97</v>
      </c>
      <c r="D52" s="92"/>
      <c r="E52" s="64" t="s">
        <v>2</v>
      </c>
      <c r="F52" s="64" t="s">
        <v>3</v>
      </c>
      <c r="G52" s="93"/>
      <c r="H52" s="93"/>
      <c r="I52" s="93"/>
      <c r="J52" s="93"/>
      <c r="K52" s="93"/>
      <c r="L52" s="93"/>
      <c r="M52" s="93"/>
      <c r="N52" s="93"/>
      <c r="O52" s="93"/>
      <c r="P52" s="93"/>
      <c r="Q52" s="93"/>
      <c r="R52" s="123"/>
      <c r="S52" s="123"/>
      <c r="T52" s="123"/>
      <c r="U52" s="123"/>
      <c r="V52" s="123"/>
      <c r="W52" s="123"/>
      <c r="X52" s="123"/>
      <c r="Y52" s="123"/>
      <c r="Z52" s="123"/>
      <c r="AA52" s="123"/>
      <c r="AB52" s="1"/>
      <c r="AC52" s="1"/>
      <c r="AD52" s="1"/>
      <c r="AE52" s="1"/>
      <c r="AF52" s="1"/>
      <c r="AG52" s="1"/>
      <c r="AH52" s="1"/>
    </row>
    <row r="53" spans="2:34" x14ac:dyDescent="0.2">
      <c r="C53" s="23" t="s">
        <v>81</v>
      </c>
      <c r="D53" t="s">
        <v>82</v>
      </c>
      <c r="E53">
        <v>6</v>
      </c>
      <c r="F53" s="112">
        <v>2</v>
      </c>
      <c r="G53" s="93">
        <f>G49+IF($B$52="Yes",IF($F53=1,1))</f>
        <v>3</v>
      </c>
      <c r="H53" s="93">
        <f>H49+IF($B$52="Yes",IF($F53=2,1))</f>
        <v>3</v>
      </c>
      <c r="I53" s="93">
        <f>I49+IF($B$52="Yes",IF($F53=3,1))</f>
        <v>0</v>
      </c>
      <c r="J53" s="93">
        <f>J49+IF($B$52="Yes",IF($F53=4,1))</f>
        <v>0</v>
      </c>
      <c r="K53" s="93"/>
      <c r="L53" s="93"/>
      <c r="M53" s="93"/>
      <c r="N53" s="93"/>
      <c r="O53" s="93"/>
      <c r="P53" s="93"/>
      <c r="Q53" s="93"/>
      <c r="R53" s="123"/>
      <c r="S53" s="123"/>
      <c r="T53" s="123"/>
      <c r="U53" s="123"/>
      <c r="V53" s="123"/>
      <c r="W53" s="123"/>
      <c r="X53" s="123"/>
      <c r="Y53" s="123"/>
      <c r="Z53" s="123"/>
      <c r="AA53" s="123"/>
      <c r="AB53" s="1"/>
      <c r="AC53" s="1"/>
      <c r="AD53" s="1"/>
      <c r="AE53" s="1"/>
      <c r="AF53" s="1"/>
      <c r="AG53" s="1"/>
      <c r="AH53" s="1"/>
    </row>
    <row r="54" spans="2:34" x14ac:dyDescent="0.2">
      <c r="C54" s="23" t="s">
        <v>16</v>
      </c>
      <c r="D54" t="s">
        <v>83</v>
      </c>
      <c r="E54">
        <v>4</v>
      </c>
      <c r="F54" s="112">
        <v>4</v>
      </c>
      <c r="G54" s="93">
        <f>G53+IF($B$52="Yes",IF($F54=1,1))</f>
        <v>3</v>
      </c>
      <c r="H54" s="93">
        <f>H53+IF($B$52="Yes",IF($F54=2,1))</f>
        <v>3</v>
      </c>
      <c r="I54" s="93">
        <f>I53+IF($B$52="Yes",IF($F54=3,1))</f>
        <v>0</v>
      </c>
      <c r="J54" s="93">
        <f>J53+IF($B$52="Yes",IF($F54=4,1))</f>
        <v>0</v>
      </c>
      <c r="K54" s="93"/>
      <c r="L54" s="93"/>
      <c r="M54" s="93"/>
      <c r="N54" s="93"/>
      <c r="O54" s="93"/>
      <c r="P54" s="93"/>
      <c r="Q54" s="93"/>
      <c r="R54" s="123"/>
      <c r="S54" s="123"/>
      <c r="T54" s="123"/>
      <c r="U54" s="123"/>
      <c r="V54" s="123"/>
      <c r="W54" s="123"/>
      <c r="X54" s="123"/>
      <c r="Y54" s="123"/>
      <c r="Z54" s="123"/>
      <c r="AA54" s="123"/>
      <c r="AB54" s="1"/>
      <c r="AC54" s="1"/>
      <c r="AD54" s="1"/>
      <c r="AE54" s="1"/>
      <c r="AF54" s="1"/>
      <c r="AG54" s="1"/>
      <c r="AH54" s="1"/>
    </row>
    <row r="55" spans="2:34" x14ac:dyDescent="0.2">
      <c r="C55" s="23" t="s">
        <v>84</v>
      </c>
      <c r="D55" t="s">
        <v>17</v>
      </c>
      <c r="E55">
        <v>4</v>
      </c>
      <c r="F55" s="112">
        <v>3</v>
      </c>
      <c r="G55" s="93">
        <f t="shared" ref="G55:G58" si="23">G54+IF($B$52="Yes",IF($F55=1,1))</f>
        <v>3</v>
      </c>
      <c r="H55" s="93">
        <f>H54+IF($B$52="Yes",IF($F55=2,1))</f>
        <v>3</v>
      </c>
      <c r="I55" s="93">
        <f t="shared" ref="I55:I58" si="24">I54+IF($B$52="Yes",IF($F55=3,1))</f>
        <v>0</v>
      </c>
      <c r="J55" s="93">
        <f t="shared" ref="J55:J58" si="25">J54+IF($B$52="Yes",IF($F55=4,1))</f>
        <v>0</v>
      </c>
      <c r="K55" s="93"/>
      <c r="L55" s="93"/>
      <c r="M55" s="93"/>
      <c r="N55" s="93"/>
      <c r="O55" s="93"/>
      <c r="P55" s="93"/>
      <c r="Q55" s="93"/>
      <c r="R55" s="123"/>
      <c r="S55" s="123"/>
      <c r="T55" s="123"/>
      <c r="U55" s="123"/>
      <c r="V55" s="123"/>
      <c r="W55" s="123"/>
      <c r="X55" s="123"/>
      <c r="Y55" s="123"/>
      <c r="Z55" s="123"/>
      <c r="AA55" s="123"/>
      <c r="AB55" s="1"/>
      <c r="AC55" s="1"/>
      <c r="AD55" s="1"/>
      <c r="AE55" s="1"/>
      <c r="AF55" s="1"/>
      <c r="AG55" s="1"/>
      <c r="AH55" s="1"/>
    </row>
    <row r="56" spans="2:34" x14ac:dyDescent="0.2">
      <c r="C56" s="23" t="s">
        <v>216</v>
      </c>
      <c r="D56" t="s">
        <v>217</v>
      </c>
      <c r="E56">
        <v>3</v>
      </c>
      <c r="F56" s="112">
        <v>3</v>
      </c>
      <c r="G56" s="93">
        <f t="shared" si="23"/>
        <v>3</v>
      </c>
      <c r="H56" s="93">
        <f t="shared" ref="H56:H58" si="26">H55+IF($B$52="Yes",IF($F56=2,1))</f>
        <v>3</v>
      </c>
      <c r="I56" s="93">
        <f t="shared" si="24"/>
        <v>0</v>
      </c>
      <c r="J56" s="93">
        <f t="shared" si="25"/>
        <v>0</v>
      </c>
      <c r="K56" s="93"/>
      <c r="L56" s="93"/>
      <c r="M56" s="93"/>
      <c r="N56" s="93"/>
      <c r="O56" s="93"/>
      <c r="P56" s="93"/>
      <c r="Q56" s="93"/>
      <c r="R56" s="123"/>
      <c r="S56" s="123"/>
      <c r="T56" s="123"/>
      <c r="U56" s="123"/>
      <c r="V56" s="123"/>
      <c r="W56" s="123"/>
      <c r="X56" s="123"/>
      <c r="Y56" s="123"/>
      <c r="Z56" s="123"/>
      <c r="AA56" s="123"/>
      <c r="AB56" s="1"/>
      <c r="AC56" s="1"/>
      <c r="AD56" s="1"/>
      <c r="AE56" s="1"/>
      <c r="AF56" s="1"/>
      <c r="AG56" s="1"/>
      <c r="AH56" s="1"/>
    </row>
    <row r="57" spans="2:34" x14ac:dyDescent="0.2">
      <c r="C57" s="23" t="s">
        <v>18</v>
      </c>
      <c r="D57" t="s">
        <v>19</v>
      </c>
      <c r="E57">
        <v>5</v>
      </c>
      <c r="F57" s="112" t="s">
        <v>154</v>
      </c>
      <c r="G57" s="93">
        <f t="shared" si="23"/>
        <v>3</v>
      </c>
      <c r="H57" s="93">
        <f t="shared" si="26"/>
        <v>3</v>
      </c>
      <c r="I57" s="93">
        <f>I56+IF($B$52="Yes",IF(M57=3,1))</f>
        <v>0</v>
      </c>
      <c r="J57" s="93">
        <f>J56+IF($B$52="Yes",IF(N57=4,1))</f>
        <v>0</v>
      </c>
      <c r="K57" s="93"/>
      <c r="L57" s="93"/>
      <c r="M57" s="93">
        <v>3</v>
      </c>
      <c r="N57" s="93">
        <v>4</v>
      </c>
      <c r="O57" s="93">
        <f>E57/2</f>
        <v>2.5</v>
      </c>
      <c r="P57" s="93"/>
      <c r="Q57" s="93"/>
      <c r="R57" s="123"/>
      <c r="S57" s="123"/>
      <c r="T57" s="123"/>
      <c r="U57" s="123"/>
      <c r="V57" s="123"/>
      <c r="W57" s="123"/>
      <c r="X57" s="123"/>
      <c r="Y57" s="123"/>
      <c r="Z57" s="123"/>
      <c r="AA57" s="123"/>
      <c r="AB57" s="1"/>
      <c r="AC57" s="1"/>
      <c r="AD57" s="1"/>
      <c r="AE57" s="1"/>
      <c r="AF57" s="1"/>
      <c r="AG57" s="1"/>
      <c r="AH57" s="1"/>
    </row>
    <row r="58" spans="2:34" x14ac:dyDescent="0.2">
      <c r="C58" s="23" t="s">
        <v>85</v>
      </c>
      <c r="D58" t="s">
        <v>86</v>
      </c>
      <c r="E58">
        <v>5</v>
      </c>
      <c r="F58" s="112">
        <v>1</v>
      </c>
      <c r="G58" s="93">
        <f t="shared" si="23"/>
        <v>3</v>
      </c>
      <c r="H58" s="93">
        <f t="shared" si="26"/>
        <v>3</v>
      </c>
      <c r="I58" s="93">
        <f t="shared" si="24"/>
        <v>0</v>
      </c>
      <c r="J58" s="93">
        <f t="shared" si="25"/>
        <v>0</v>
      </c>
      <c r="K58" s="93"/>
      <c r="L58" s="93"/>
      <c r="M58" s="93"/>
      <c r="N58" s="93"/>
      <c r="O58" s="93"/>
      <c r="P58" s="93"/>
      <c r="Q58" s="93"/>
      <c r="R58" s="123"/>
      <c r="S58" s="123"/>
      <c r="T58" s="123"/>
      <c r="U58" s="123"/>
      <c r="V58" s="123"/>
      <c r="W58" s="123"/>
      <c r="X58" s="123"/>
      <c r="Y58" s="123"/>
      <c r="Z58" s="123"/>
      <c r="AA58" s="123"/>
      <c r="AB58" s="1"/>
      <c r="AC58" s="1"/>
      <c r="AD58" s="1"/>
      <c r="AE58" s="1"/>
      <c r="AF58" s="1"/>
      <c r="AG58" s="1"/>
      <c r="AH58" s="1"/>
    </row>
    <row r="59" spans="2:34" ht="16" thickBot="1" x14ac:dyDescent="0.25">
      <c r="C59" s="23"/>
      <c r="G59" s="93"/>
      <c r="H59" s="93"/>
      <c r="I59" s="93"/>
      <c r="J59" s="93"/>
      <c r="K59" s="93"/>
      <c r="L59" s="93"/>
      <c r="M59" s="93"/>
      <c r="N59" s="93"/>
      <c r="O59" s="93"/>
      <c r="P59" s="93"/>
      <c r="Q59" s="93"/>
      <c r="R59" s="123"/>
      <c r="S59" s="123"/>
      <c r="T59" s="123"/>
      <c r="U59" s="123"/>
      <c r="V59" s="123"/>
      <c r="W59" s="123"/>
      <c r="X59" s="123"/>
      <c r="Y59" s="123"/>
      <c r="Z59" s="123"/>
      <c r="AA59" s="123"/>
      <c r="AB59" s="1"/>
      <c r="AC59" s="1"/>
      <c r="AD59" s="1"/>
      <c r="AE59" s="1"/>
      <c r="AF59" s="1"/>
      <c r="AG59" s="1"/>
      <c r="AH59" s="1"/>
    </row>
    <row r="60" spans="2:34" ht="17" thickBot="1" x14ac:dyDescent="0.25">
      <c r="B60" s="21" t="s">
        <v>9</v>
      </c>
      <c r="C60" s="14" t="s">
        <v>98</v>
      </c>
      <c r="D60" s="15"/>
      <c r="E60" s="64" t="s">
        <v>2</v>
      </c>
      <c r="F60" s="64" t="s">
        <v>3</v>
      </c>
      <c r="G60" s="93"/>
      <c r="H60" s="93"/>
      <c r="I60" s="93"/>
      <c r="J60" s="93"/>
      <c r="K60" s="93"/>
      <c r="L60" s="93"/>
      <c r="M60" s="93"/>
      <c r="N60" s="93"/>
      <c r="O60" s="93"/>
      <c r="P60" s="93"/>
      <c r="Q60" s="93"/>
      <c r="R60" s="123"/>
      <c r="S60" s="123"/>
      <c r="T60" s="123"/>
      <c r="U60" s="123"/>
      <c r="V60" s="123"/>
      <c r="W60" s="123"/>
      <c r="X60" s="123"/>
      <c r="Y60" s="123"/>
      <c r="Z60" s="123"/>
      <c r="AA60" s="123"/>
      <c r="AB60" s="1"/>
      <c r="AC60" s="1"/>
      <c r="AD60" s="1"/>
      <c r="AE60" s="1"/>
      <c r="AF60" s="1"/>
      <c r="AG60" s="1"/>
      <c r="AH60" s="1"/>
    </row>
    <row r="61" spans="2:34" ht="16" x14ac:dyDescent="0.2">
      <c r="B61" s="57"/>
      <c r="C61" s="23" t="s">
        <v>87</v>
      </c>
      <c r="D61" t="s">
        <v>20</v>
      </c>
      <c r="E61" s="115">
        <v>5</v>
      </c>
      <c r="F61" s="115">
        <v>3</v>
      </c>
      <c r="G61" s="93">
        <f>G58+IF($B$60="Yes",IF($F61=1,1))</f>
        <v>3</v>
      </c>
      <c r="H61" s="93">
        <f>H58+IF($B$60="Yes",IF($F61=2,1))</f>
        <v>3</v>
      </c>
      <c r="I61" s="93">
        <f>I58+IF($B$60="Yes",IF($F61=3,1))</f>
        <v>0</v>
      </c>
      <c r="J61" s="93">
        <f>J58+IF($B$60="Yes",IF($F61=4,1))</f>
        <v>0</v>
      </c>
      <c r="K61" s="93"/>
      <c r="L61" s="93"/>
      <c r="M61" s="93"/>
      <c r="N61" s="93"/>
      <c r="O61" s="93"/>
      <c r="P61" s="93"/>
      <c r="Q61" s="93"/>
      <c r="R61" s="123"/>
      <c r="S61" s="123"/>
      <c r="T61" s="123"/>
      <c r="U61" s="123"/>
      <c r="V61" s="123"/>
      <c r="W61" s="123"/>
      <c r="X61" s="123"/>
      <c r="Y61" s="123"/>
      <c r="Z61" s="123"/>
      <c r="AA61" s="123"/>
      <c r="AB61" s="1"/>
      <c r="AC61" s="1"/>
      <c r="AD61" s="1"/>
      <c r="AE61" s="1"/>
      <c r="AF61" s="1"/>
      <c r="AG61" s="1"/>
      <c r="AH61" s="1"/>
    </row>
    <row r="62" spans="2:34" ht="16" x14ac:dyDescent="0.2">
      <c r="B62" s="57"/>
      <c r="C62" s="23" t="s">
        <v>109</v>
      </c>
      <c r="D62" t="s">
        <v>218</v>
      </c>
      <c r="E62" s="115">
        <v>4</v>
      </c>
      <c r="F62" s="115">
        <v>1</v>
      </c>
      <c r="G62" s="93">
        <f>G61+IF($B$60="Yes",IF($F62=1,1))</f>
        <v>3</v>
      </c>
      <c r="H62" s="93">
        <f>H61+IF($B$60="Yes",IF($F62=2,1))</f>
        <v>3</v>
      </c>
      <c r="I62" s="93">
        <f>I61+IF($B$60="Yes",IF($F62=3,1))</f>
        <v>0</v>
      </c>
      <c r="J62" s="93">
        <f>J61+IF($B$60="Yes",IF($F62=4,1))</f>
        <v>0</v>
      </c>
      <c r="K62" s="93"/>
      <c r="L62" s="93"/>
      <c r="M62" s="93"/>
      <c r="N62" s="93"/>
      <c r="O62" s="93"/>
      <c r="P62" s="93"/>
      <c r="Q62" s="93"/>
      <c r="R62" s="123"/>
      <c r="S62" s="123"/>
      <c r="T62" s="123"/>
      <c r="U62" s="123"/>
      <c r="V62" s="123"/>
      <c r="W62" s="123"/>
      <c r="X62" s="123"/>
      <c r="Y62" s="123"/>
      <c r="Z62" s="123"/>
      <c r="AA62" s="123"/>
      <c r="AB62" s="1"/>
      <c r="AC62" s="1"/>
      <c r="AD62" s="1"/>
      <c r="AE62" s="1"/>
      <c r="AF62" s="1"/>
      <c r="AG62" s="1"/>
      <c r="AH62" s="1"/>
    </row>
    <row r="63" spans="2:34" ht="16" x14ac:dyDescent="0.2">
      <c r="B63" s="57"/>
      <c r="C63" s="23" t="s">
        <v>89</v>
      </c>
      <c r="D63" t="s">
        <v>110</v>
      </c>
      <c r="E63" s="115">
        <v>3</v>
      </c>
      <c r="F63" s="115">
        <v>4</v>
      </c>
      <c r="G63" s="93">
        <f t="shared" ref="G63:G66" si="27">G62+IF($B$60="Yes",IF($F63=1,1))</f>
        <v>3</v>
      </c>
      <c r="H63" s="93">
        <f t="shared" ref="H63:H66" si="28">H62+IF($B$60="Yes",IF($F63=2,1))</f>
        <v>3</v>
      </c>
      <c r="I63" s="93">
        <f t="shared" ref="I63:I66" si="29">I62+IF($B$60="Yes",IF($F63=3,1))</f>
        <v>0</v>
      </c>
      <c r="J63" s="93">
        <f t="shared" ref="J63:J66" si="30">J62+IF($B$60="Yes",IF($F63=4,1))</f>
        <v>0</v>
      </c>
      <c r="K63" s="93"/>
      <c r="L63" s="93"/>
      <c r="M63" s="93"/>
      <c r="N63" s="93"/>
      <c r="O63" s="93"/>
      <c r="P63" s="93"/>
      <c r="Q63" s="93"/>
      <c r="R63" s="123"/>
      <c r="S63" s="123"/>
      <c r="T63" s="123"/>
      <c r="U63" s="123"/>
      <c r="V63" s="123"/>
      <c r="W63" s="123"/>
      <c r="X63" s="123"/>
      <c r="Y63" s="123"/>
      <c r="Z63" s="123"/>
      <c r="AA63" s="123"/>
      <c r="AB63" s="1"/>
      <c r="AC63" s="1"/>
      <c r="AD63" s="1"/>
      <c r="AE63" s="1"/>
      <c r="AF63" s="1"/>
      <c r="AG63" s="1"/>
      <c r="AH63" s="1"/>
    </row>
    <row r="64" spans="2:34" ht="16" x14ac:dyDescent="0.2">
      <c r="B64" s="57"/>
      <c r="C64" s="23" t="s">
        <v>111</v>
      </c>
      <c r="D64" t="s">
        <v>90</v>
      </c>
      <c r="E64" s="115">
        <v>5</v>
      </c>
      <c r="F64" s="115" t="s">
        <v>154</v>
      </c>
      <c r="G64" s="93">
        <f t="shared" si="27"/>
        <v>3</v>
      </c>
      <c r="H64" s="93">
        <f t="shared" si="28"/>
        <v>3</v>
      </c>
      <c r="I64" s="93">
        <f>I63+IF($B$60="Yes",IF(M64=3,1))</f>
        <v>0</v>
      </c>
      <c r="J64" s="93">
        <f>J63+IF($B$60="Yes",IF(N64=4,1))</f>
        <v>0</v>
      </c>
      <c r="K64" s="93"/>
      <c r="L64" s="93"/>
      <c r="M64" s="93">
        <v>3</v>
      </c>
      <c r="N64" s="93">
        <v>4</v>
      </c>
      <c r="O64" s="93">
        <f>E64/2</f>
        <v>2.5</v>
      </c>
      <c r="P64" s="93"/>
      <c r="Q64" s="93"/>
      <c r="R64" s="123"/>
      <c r="S64" s="123"/>
      <c r="T64" s="123"/>
      <c r="U64" s="123"/>
      <c r="V64" s="123"/>
      <c r="W64" s="123"/>
      <c r="X64" s="123"/>
      <c r="Y64" s="123"/>
      <c r="Z64" s="123"/>
      <c r="AA64" s="123"/>
      <c r="AB64" s="1"/>
      <c r="AC64" s="1"/>
      <c r="AD64" s="1"/>
      <c r="AE64" s="1"/>
      <c r="AF64" s="1"/>
      <c r="AG64" s="1"/>
      <c r="AH64" s="1"/>
    </row>
    <row r="65" spans="2:34" ht="16" x14ac:dyDescent="0.2">
      <c r="B65" s="57"/>
      <c r="C65" s="23" t="s">
        <v>91</v>
      </c>
      <c r="D65" t="s">
        <v>92</v>
      </c>
      <c r="E65" s="115">
        <v>5</v>
      </c>
      <c r="F65" s="115">
        <v>2</v>
      </c>
      <c r="G65" s="93">
        <f t="shared" si="27"/>
        <v>3</v>
      </c>
      <c r="H65" s="93">
        <f t="shared" si="28"/>
        <v>3</v>
      </c>
      <c r="I65" s="93">
        <f t="shared" si="29"/>
        <v>0</v>
      </c>
      <c r="J65" s="93">
        <f t="shared" si="30"/>
        <v>0</v>
      </c>
      <c r="K65" s="93"/>
      <c r="L65" s="93"/>
      <c r="M65" s="93"/>
      <c r="N65" s="93"/>
      <c r="O65" s="93"/>
      <c r="P65" s="93"/>
      <c r="Q65" s="93"/>
      <c r="R65" s="123"/>
      <c r="S65" s="123"/>
      <c r="T65" s="123"/>
      <c r="U65" s="123"/>
      <c r="V65" s="123"/>
      <c r="W65" s="123"/>
      <c r="X65" s="123"/>
      <c r="Y65" s="123"/>
      <c r="Z65" s="123"/>
      <c r="AA65" s="123"/>
      <c r="AB65" s="1"/>
      <c r="AC65" s="1"/>
      <c r="AD65" s="1"/>
      <c r="AE65" s="1"/>
      <c r="AF65" s="1"/>
      <c r="AG65" s="1"/>
      <c r="AH65" s="1"/>
    </row>
    <row r="66" spans="2:34" ht="16" x14ac:dyDescent="0.2">
      <c r="C66" s="23" t="s">
        <v>93</v>
      </c>
      <c r="D66" t="s">
        <v>94</v>
      </c>
      <c r="E66" s="115">
        <v>5</v>
      </c>
      <c r="F66" s="112">
        <v>1</v>
      </c>
      <c r="G66" s="93">
        <f t="shared" si="27"/>
        <v>3</v>
      </c>
      <c r="H66" s="93">
        <f t="shared" si="28"/>
        <v>3</v>
      </c>
      <c r="I66" s="93">
        <f t="shared" si="29"/>
        <v>0</v>
      </c>
      <c r="J66" s="93">
        <f t="shared" si="30"/>
        <v>0</v>
      </c>
      <c r="K66" s="93"/>
      <c r="L66" s="93"/>
      <c r="M66" s="93"/>
      <c r="N66" s="93"/>
      <c r="O66" s="93"/>
      <c r="P66" s="93"/>
      <c r="Q66" s="93"/>
      <c r="R66" s="123"/>
      <c r="S66" s="123"/>
      <c r="T66" s="123"/>
      <c r="U66" s="123"/>
      <c r="V66" s="123"/>
      <c r="W66" s="123"/>
      <c r="X66" s="123"/>
      <c r="Y66" s="123"/>
      <c r="Z66" s="123"/>
      <c r="AA66" s="123"/>
      <c r="AB66" s="1"/>
      <c r="AC66" s="1"/>
      <c r="AD66" s="1"/>
      <c r="AE66" s="1"/>
      <c r="AF66" s="1"/>
      <c r="AG66" s="1"/>
      <c r="AH66" s="1"/>
    </row>
    <row r="67" spans="2:34" x14ac:dyDescent="0.2">
      <c r="G67" s="93"/>
      <c r="H67" s="93"/>
      <c r="I67" s="93"/>
      <c r="J67" s="93"/>
      <c r="K67" s="93"/>
      <c r="L67" s="93"/>
      <c r="M67" s="93"/>
      <c r="N67" s="93"/>
      <c r="O67" s="93"/>
      <c r="P67" s="93"/>
      <c r="Q67" s="93"/>
      <c r="R67" s="123"/>
      <c r="S67" s="123"/>
      <c r="T67" s="123"/>
      <c r="U67" s="123"/>
      <c r="V67" s="123"/>
      <c r="W67" s="123"/>
      <c r="X67" s="123"/>
      <c r="Y67" s="123"/>
      <c r="Z67" s="123"/>
      <c r="AA67" s="123"/>
      <c r="AB67" s="1"/>
      <c r="AC67" s="1"/>
      <c r="AD67" s="1"/>
      <c r="AE67" s="1"/>
      <c r="AF67" s="1"/>
      <c r="AG67" s="1"/>
      <c r="AH67" s="1"/>
    </row>
    <row r="68" spans="2:34" ht="21" x14ac:dyDescent="0.25">
      <c r="B68" s="19" t="s">
        <v>230</v>
      </c>
      <c r="G68" s="93"/>
      <c r="H68" s="93"/>
      <c r="I68" s="93"/>
      <c r="J68" s="93"/>
      <c r="K68" s="93"/>
      <c r="L68" s="93"/>
      <c r="M68" s="93"/>
      <c r="N68" s="93"/>
      <c r="O68" s="93"/>
      <c r="P68" s="93"/>
      <c r="Q68" s="93"/>
      <c r="R68" s="123"/>
      <c r="S68" s="123"/>
      <c r="T68" s="123"/>
      <c r="U68" s="123"/>
      <c r="V68" s="123"/>
      <c r="W68" s="123"/>
      <c r="X68" s="123"/>
      <c r="Y68" s="123"/>
      <c r="Z68" s="123"/>
      <c r="AA68" s="123"/>
      <c r="AB68" s="1"/>
      <c r="AC68" s="1"/>
      <c r="AD68" s="1"/>
      <c r="AE68" s="1"/>
      <c r="AF68" s="1"/>
      <c r="AG68" s="1"/>
      <c r="AH68" s="1"/>
    </row>
    <row r="69" spans="2:34" ht="17" thickBot="1" x14ac:dyDescent="0.25">
      <c r="B69" s="15"/>
      <c r="C69" s="14" t="s">
        <v>117</v>
      </c>
      <c r="D69" s="15"/>
      <c r="E69" s="64" t="s">
        <v>2</v>
      </c>
      <c r="F69" s="64" t="s">
        <v>3</v>
      </c>
      <c r="G69" s="93"/>
      <c r="H69" s="93"/>
      <c r="I69" s="93"/>
      <c r="J69" s="93"/>
      <c r="K69" s="93" t="s">
        <v>170</v>
      </c>
      <c r="L69" s="93"/>
      <c r="M69" s="93"/>
      <c r="N69" s="93"/>
      <c r="O69" s="93"/>
      <c r="P69" s="93"/>
      <c r="Q69" s="93"/>
      <c r="R69" s="123"/>
      <c r="S69" s="123"/>
      <c r="T69" s="123"/>
      <c r="U69" s="123"/>
      <c r="V69" s="123"/>
      <c r="W69" s="123"/>
      <c r="X69" s="123"/>
      <c r="Y69" s="123"/>
      <c r="Z69" s="123"/>
      <c r="AA69" s="123"/>
      <c r="AB69" s="1"/>
      <c r="AC69" s="1"/>
      <c r="AD69" s="1"/>
      <c r="AE69" s="1"/>
      <c r="AF69" s="1"/>
      <c r="AG69" s="1"/>
      <c r="AH69" s="1"/>
    </row>
    <row r="70" spans="2:34" ht="16" thickBot="1" x14ac:dyDescent="0.25">
      <c r="B70" s="62" t="s">
        <v>9</v>
      </c>
      <c r="C70" s="23" t="s">
        <v>101</v>
      </c>
      <c r="D70" t="s">
        <v>102</v>
      </c>
      <c r="E70">
        <v>6</v>
      </c>
      <c r="F70" s="112">
        <v>1</v>
      </c>
      <c r="G70" s="93">
        <f>G66+IF($B70="Yes",IF($F70=1,1))</f>
        <v>3</v>
      </c>
      <c r="H70" s="93">
        <f>H66+IF($B70="Yes",IF($F70=2,1))</f>
        <v>3</v>
      </c>
      <c r="I70" s="93">
        <f>I66+IF($B70="Yes",IF($F70=3,1))</f>
        <v>0</v>
      </c>
      <c r="J70" s="93">
        <f>J66+IF($B70="Yes",IF($F70=4,1))</f>
        <v>0</v>
      </c>
      <c r="K70" s="93">
        <f>0+IF($B70="Yes",1)</f>
        <v>0</v>
      </c>
      <c r="L70" s="93"/>
      <c r="M70" s="93"/>
      <c r="N70" s="93"/>
      <c r="O70" s="93"/>
      <c r="P70" s="93"/>
      <c r="Q70" s="93"/>
      <c r="R70" s="123"/>
      <c r="S70" s="123"/>
      <c r="T70" s="123"/>
      <c r="U70" s="123"/>
      <c r="V70" s="123"/>
      <c r="W70" s="123"/>
      <c r="X70" s="123"/>
      <c r="Y70" s="123"/>
      <c r="Z70" s="123"/>
      <c r="AA70" s="123"/>
      <c r="AB70" s="1"/>
      <c r="AC70" s="1"/>
      <c r="AD70" s="1"/>
      <c r="AE70" s="1"/>
      <c r="AF70" s="1"/>
      <c r="AG70" s="1"/>
      <c r="AH70" s="1"/>
    </row>
    <row r="71" spans="2:34" ht="16" thickBot="1" x14ac:dyDescent="0.25">
      <c r="B71" s="21" t="s">
        <v>9</v>
      </c>
      <c r="C71" s="23" t="s">
        <v>81</v>
      </c>
      <c r="D71" t="s">
        <v>82</v>
      </c>
      <c r="E71">
        <v>6</v>
      </c>
      <c r="F71" s="112">
        <v>2</v>
      </c>
      <c r="G71" s="93">
        <f>G70+IF($B71="Yes",IF($F71=1,1))</f>
        <v>3</v>
      </c>
      <c r="H71" s="93">
        <f>H70+IF($B71="Yes",IF($F71=2,1))</f>
        <v>3</v>
      </c>
      <c r="I71" s="93">
        <f>I70+IF($B71="Yes",IF($F71=3,1))</f>
        <v>0</v>
      </c>
      <c r="J71" s="93">
        <f>J70+IF($B71="Yes",IF($F71=4,1))</f>
        <v>0</v>
      </c>
      <c r="K71" s="93">
        <f>K70+IF($B71="Yes",1)</f>
        <v>0</v>
      </c>
      <c r="L71" s="93"/>
      <c r="M71" s="93"/>
      <c r="N71" s="93"/>
      <c r="O71" s="93"/>
      <c r="P71" s="93"/>
      <c r="Q71" s="93"/>
      <c r="R71" s="123"/>
      <c r="S71" s="123"/>
      <c r="T71" s="123"/>
      <c r="U71" s="123"/>
      <c r="V71" s="123"/>
      <c r="W71" s="123"/>
      <c r="X71" s="123"/>
      <c r="Y71" s="123"/>
      <c r="Z71" s="123"/>
      <c r="AA71" s="123"/>
      <c r="AB71" s="1"/>
      <c r="AC71" s="1"/>
      <c r="AD71" s="1"/>
      <c r="AE71" s="1"/>
      <c r="AF71" s="1"/>
      <c r="AG71" s="1"/>
      <c r="AH71" s="1"/>
    </row>
    <row r="72" spans="2:34" ht="16" thickBot="1" x14ac:dyDescent="0.25">
      <c r="B72" s="21" t="s">
        <v>9</v>
      </c>
      <c r="C72" s="23" t="s">
        <v>113</v>
      </c>
      <c r="D72" t="s">
        <v>114</v>
      </c>
      <c r="E72">
        <v>6</v>
      </c>
      <c r="F72" s="112">
        <v>2</v>
      </c>
      <c r="G72" s="93">
        <f t="shared" ref="G72:G85" si="31">G71+IF($B72="Yes",IF($F72=1,1))</f>
        <v>3</v>
      </c>
      <c r="H72" s="93">
        <f t="shared" ref="H72:H85" si="32">H71+IF($B72="Yes",IF($F72=2,1))</f>
        <v>3</v>
      </c>
      <c r="I72" s="93">
        <f t="shared" ref="I72:I85" si="33">I71+IF($B72="Yes",IF($F72=3,1))</f>
        <v>0</v>
      </c>
      <c r="J72" s="93">
        <f t="shared" ref="J72:J85" si="34">J71+IF($B72="Yes",IF($F72=4,1))</f>
        <v>0</v>
      </c>
      <c r="K72" s="93">
        <f>K71+IF($B72="Yes",1)</f>
        <v>0</v>
      </c>
      <c r="L72" s="93"/>
      <c r="M72" s="93"/>
      <c r="N72" s="93"/>
      <c r="O72" s="93"/>
      <c r="P72" s="93"/>
      <c r="Q72" s="93"/>
      <c r="R72" s="123"/>
      <c r="S72" s="123"/>
      <c r="T72" s="123"/>
      <c r="U72" s="123"/>
      <c r="V72" s="123"/>
      <c r="W72" s="123"/>
      <c r="X72" s="123"/>
      <c r="Y72" s="123"/>
      <c r="Z72" s="123"/>
      <c r="AA72" s="123"/>
      <c r="AB72" s="1"/>
      <c r="AC72" s="1"/>
      <c r="AD72" s="1"/>
      <c r="AE72" s="1"/>
      <c r="AF72" s="1"/>
      <c r="AG72" s="1"/>
      <c r="AH72" s="1"/>
    </row>
    <row r="73" spans="2:34" ht="16" thickBot="1" x14ac:dyDescent="0.25">
      <c r="B73" s="21" t="s">
        <v>9</v>
      </c>
      <c r="C73" s="23" t="s">
        <v>115</v>
      </c>
      <c r="D73" t="s">
        <v>116</v>
      </c>
      <c r="E73">
        <v>4</v>
      </c>
      <c r="F73" s="112">
        <v>4</v>
      </c>
      <c r="G73" s="93">
        <f t="shared" si="31"/>
        <v>3</v>
      </c>
      <c r="H73" s="93">
        <f t="shared" si="32"/>
        <v>3</v>
      </c>
      <c r="I73" s="93">
        <f t="shared" si="33"/>
        <v>0</v>
      </c>
      <c r="J73" s="93">
        <f t="shared" si="34"/>
        <v>0</v>
      </c>
      <c r="K73" s="93">
        <f>K72+IF($B73="Yes",1)</f>
        <v>0</v>
      </c>
      <c r="L73" s="93"/>
      <c r="M73" s="93"/>
      <c r="N73" s="93"/>
      <c r="O73" s="93"/>
      <c r="P73" s="93"/>
      <c r="Q73" s="93"/>
      <c r="R73" s="123"/>
      <c r="S73" s="123"/>
      <c r="T73" s="123"/>
      <c r="U73" s="123"/>
      <c r="V73" s="123"/>
      <c r="W73" s="123"/>
      <c r="X73" s="123"/>
      <c r="Y73" s="123"/>
      <c r="Z73" s="123"/>
      <c r="AA73" s="123"/>
      <c r="AB73" s="1"/>
      <c r="AC73" s="1"/>
      <c r="AD73" s="1"/>
      <c r="AE73" s="1"/>
      <c r="AF73" s="1"/>
      <c r="AG73" s="1"/>
      <c r="AH73" s="1"/>
    </row>
    <row r="74" spans="2:34" ht="16" thickBot="1" x14ac:dyDescent="0.25">
      <c r="B74" s="21" t="s">
        <v>9</v>
      </c>
      <c r="C74" s="23" t="s">
        <v>12</v>
      </c>
      <c r="D74" t="s">
        <v>13</v>
      </c>
      <c r="E74">
        <v>4</v>
      </c>
      <c r="F74" s="112">
        <v>2</v>
      </c>
      <c r="G74" s="93">
        <f t="shared" si="31"/>
        <v>3</v>
      </c>
      <c r="H74" s="93">
        <f t="shared" si="32"/>
        <v>3</v>
      </c>
      <c r="I74" s="93">
        <f t="shared" si="33"/>
        <v>0</v>
      </c>
      <c r="J74" s="93">
        <f t="shared" si="34"/>
        <v>0</v>
      </c>
      <c r="K74" s="93">
        <f t="shared" ref="K74:K85" si="35">K73+IF($B74="Yes",1)</f>
        <v>0</v>
      </c>
      <c r="L74" s="93"/>
      <c r="M74" s="93"/>
      <c r="N74" s="93"/>
      <c r="O74" s="93"/>
      <c r="P74" s="93"/>
      <c r="Q74" s="93"/>
      <c r="R74" s="123"/>
      <c r="S74" s="123"/>
      <c r="T74" s="123"/>
      <c r="U74" s="123"/>
      <c r="V74" s="123"/>
      <c r="W74" s="123"/>
      <c r="X74" s="123"/>
      <c r="Y74" s="123"/>
      <c r="Z74" s="123"/>
      <c r="AA74" s="123"/>
      <c r="AB74" s="1"/>
      <c r="AC74" s="1"/>
      <c r="AD74" s="1"/>
      <c r="AE74" s="1"/>
      <c r="AF74" s="1"/>
      <c r="AG74" s="1"/>
      <c r="AH74" s="1"/>
    </row>
    <row r="75" spans="2:34" ht="16" thickBot="1" x14ac:dyDescent="0.25">
      <c r="B75" s="21" t="s">
        <v>9</v>
      </c>
      <c r="C75" s="23" t="s">
        <v>21</v>
      </c>
      <c r="D75" t="s">
        <v>22</v>
      </c>
      <c r="E75">
        <v>4</v>
      </c>
      <c r="F75" s="112">
        <v>4</v>
      </c>
      <c r="G75" s="93">
        <f t="shared" si="31"/>
        <v>3</v>
      </c>
      <c r="H75" s="93">
        <f t="shared" si="32"/>
        <v>3</v>
      </c>
      <c r="I75" s="93">
        <f t="shared" si="33"/>
        <v>0</v>
      </c>
      <c r="J75" s="93">
        <f t="shared" si="34"/>
        <v>0</v>
      </c>
      <c r="K75" s="93">
        <f t="shared" si="35"/>
        <v>0</v>
      </c>
      <c r="L75" s="93"/>
      <c r="M75" s="93"/>
      <c r="N75" s="93"/>
      <c r="O75" s="93"/>
      <c r="P75" s="93"/>
      <c r="Q75" s="93"/>
      <c r="R75" s="123"/>
      <c r="S75" s="123"/>
      <c r="T75" s="123"/>
      <c r="U75" s="123"/>
      <c r="V75" s="123"/>
      <c r="W75" s="123"/>
      <c r="X75" s="123"/>
      <c r="Y75" s="123"/>
      <c r="Z75" s="123"/>
      <c r="AA75" s="123"/>
      <c r="AB75" s="1"/>
      <c r="AC75" s="1"/>
      <c r="AD75" s="1"/>
      <c r="AE75" s="1"/>
      <c r="AF75" s="1"/>
      <c r="AG75" s="1"/>
      <c r="AH75" s="1"/>
    </row>
    <row r="76" spans="2:34" ht="16" thickBot="1" x14ac:dyDescent="0.25">
      <c r="B76" s="21" t="s">
        <v>9</v>
      </c>
      <c r="C76" s="23" t="s">
        <v>16</v>
      </c>
      <c r="D76" t="s">
        <v>23</v>
      </c>
      <c r="E76">
        <v>4</v>
      </c>
      <c r="F76" s="112">
        <v>4</v>
      </c>
      <c r="G76" s="93">
        <f t="shared" si="31"/>
        <v>3</v>
      </c>
      <c r="H76" s="93">
        <f t="shared" si="32"/>
        <v>3</v>
      </c>
      <c r="I76" s="93">
        <f t="shared" si="33"/>
        <v>0</v>
      </c>
      <c r="J76" s="93">
        <f t="shared" si="34"/>
        <v>0</v>
      </c>
      <c r="K76" s="93">
        <f t="shared" si="35"/>
        <v>0</v>
      </c>
      <c r="L76" s="93"/>
      <c r="M76" s="93"/>
      <c r="N76" s="93"/>
      <c r="O76" s="93"/>
      <c r="P76" s="93"/>
      <c r="Q76" s="93"/>
      <c r="R76" s="123"/>
      <c r="S76" s="123"/>
      <c r="T76" s="123"/>
      <c r="U76" s="123"/>
      <c r="V76" s="123"/>
      <c r="W76" s="123"/>
      <c r="X76" s="123"/>
      <c r="Y76" s="123"/>
      <c r="Z76" s="123"/>
      <c r="AA76" s="123"/>
      <c r="AB76" s="1"/>
      <c r="AC76" s="1"/>
      <c r="AD76" s="1"/>
      <c r="AE76" s="1"/>
      <c r="AF76" s="1"/>
      <c r="AG76" s="1"/>
      <c r="AH76" s="1"/>
    </row>
    <row r="77" spans="2:34" ht="16" thickBot="1" x14ac:dyDescent="0.25">
      <c r="B77" s="21" t="s">
        <v>9</v>
      </c>
      <c r="C77" s="23" t="s">
        <v>207</v>
      </c>
      <c r="D77" t="s">
        <v>24</v>
      </c>
      <c r="E77">
        <v>4</v>
      </c>
      <c r="F77" s="112">
        <v>2</v>
      </c>
      <c r="G77" s="93">
        <f t="shared" si="31"/>
        <v>3</v>
      </c>
      <c r="H77" s="93">
        <f t="shared" si="32"/>
        <v>3</v>
      </c>
      <c r="I77" s="93">
        <f t="shared" si="33"/>
        <v>0</v>
      </c>
      <c r="J77" s="93">
        <f t="shared" si="34"/>
        <v>0</v>
      </c>
      <c r="K77" s="93">
        <f t="shared" si="35"/>
        <v>0</v>
      </c>
      <c r="L77" s="93"/>
      <c r="M77" s="93"/>
      <c r="N77" s="93"/>
      <c r="O77" s="93"/>
      <c r="P77" s="93"/>
      <c r="Q77" s="93"/>
      <c r="R77" s="123"/>
      <c r="S77" s="123"/>
      <c r="T77" s="123"/>
      <c r="U77" s="123"/>
      <c r="V77" s="123"/>
      <c r="W77" s="123"/>
      <c r="X77" s="123"/>
      <c r="Y77" s="123"/>
      <c r="Z77" s="123"/>
      <c r="AA77" s="123"/>
      <c r="AB77" s="1"/>
      <c r="AC77" s="1"/>
      <c r="AD77" s="1"/>
      <c r="AE77" s="1"/>
      <c r="AF77" s="1"/>
      <c r="AG77" s="1"/>
      <c r="AH77" s="1"/>
    </row>
    <row r="78" spans="2:34" ht="16" thickBot="1" x14ac:dyDescent="0.25">
      <c r="B78" s="21" t="s">
        <v>9</v>
      </c>
      <c r="C78" s="23" t="s">
        <v>25</v>
      </c>
      <c r="D78" t="s">
        <v>26</v>
      </c>
      <c r="E78">
        <v>4</v>
      </c>
      <c r="F78" s="112">
        <v>3</v>
      </c>
      <c r="G78" s="93">
        <f t="shared" si="31"/>
        <v>3</v>
      </c>
      <c r="H78" s="93">
        <f t="shared" si="32"/>
        <v>3</v>
      </c>
      <c r="I78" s="93">
        <f t="shared" si="33"/>
        <v>0</v>
      </c>
      <c r="J78" s="93">
        <f t="shared" si="34"/>
        <v>0</v>
      </c>
      <c r="K78" s="93">
        <f t="shared" si="35"/>
        <v>0</v>
      </c>
      <c r="L78" s="93"/>
      <c r="M78" s="93"/>
      <c r="N78" s="93"/>
      <c r="O78" s="93"/>
      <c r="P78" s="93"/>
      <c r="Q78" s="93"/>
      <c r="R78" s="123"/>
      <c r="S78" s="123"/>
      <c r="T78" s="123"/>
      <c r="U78" s="123"/>
      <c r="V78" s="123"/>
      <c r="W78" s="123"/>
      <c r="X78" s="123"/>
      <c r="Y78" s="123"/>
      <c r="Z78" s="123"/>
      <c r="AA78" s="123"/>
      <c r="AB78" s="1"/>
      <c r="AC78" s="1"/>
      <c r="AD78" s="1"/>
      <c r="AE78" s="1"/>
      <c r="AF78" s="1"/>
      <c r="AG78" s="1"/>
      <c r="AH78" s="1"/>
    </row>
    <row r="79" spans="2:34" ht="16" thickBot="1" x14ac:dyDescent="0.25">
      <c r="B79" s="21" t="s">
        <v>9</v>
      </c>
      <c r="C79" s="23" t="s">
        <v>27</v>
      </c>
      <c r="D79" t="s">
        <v>7</v>
      </c>
      <c r="E79">
        <v>4</v>
      </c>
      <c r="F79" s="112">
        <v>4</v>
      </c>
      <c r="G79" s="93">
        <f t="shared" si="31"/>
        <v>3</v>
      </c>
      <c r="H79" s="93">
        <f t="shared" si="32"/>
        <v>3</v>
      </c>
      <c r="I79" s="93">
        <f t="shared" si="33"/>
        <v>0</v>
      </c>
      <c r="J79" s="93">
        <f t="shared" si="34"/>
        <v>0</v>
      </c>
      <c r="K79" s="93">
        <f t="shared" si="35"/>
        <v>0</v>
      </c>
      <c r="L79" s="93"/>
      <c r="M79" s="93"/>
      <c r="N79" s="93"/>
      <c r="O79" s="93"/>
      <c r="P79" s="93"/>
      <c r="Q79" s="93"/>
      <c r="R79" s="123"/>
      <c r="S79" s="123"/>
      <c r="T79" s="123"/>
      <c r="U79" s="123"/>
      <c r="V79" s="123"/>
      <c r="W79" s="123"/>
      <c r="X79" s="123"/>
      <c r="Y79" s="123"/>
      <c r="Z79" s="123"/>
      <c r="AA79" s="123"/>
      <c r="AB79" s="1"/>
      <c r="AC79" s="1"/>
      <c r="AD79" s="1"/>
      <c r="AE79" s="1"/>
      <c r="AF79" s="1"/>
      <c r="AG79" s="1"/>
      <c r="AH79" s="1"/>
    </row>
    <row r="80" spans="2:34" ht="16" thickBot="1" x14ac:dyDescent="0.25">
      <c r="B80" s="21" t="s">
        <v>9</v>
      </c>
      <c r="C80" s="23" t="s">
        <v>28</v>
      </c>
      <c r="D80" t="s">
        <v>8</v>
      </c>
      <c r="E80">
        <v>4</v>
      </c>
      <c r="F80" s="112">
        <v>3</v>
      </c>
      <c r="G80" s="93">
        <f t="shared" si="31"/>
        <v>3</v>
      </c>
      <c r="H80" s="93">
        <f t="shared" si="32"/>
        <v>3</v>
      </c>
      <c r="I80" s="93">
        <f t="shared" si="33"/>
        <v>0</v>
      </c>
      <c r="J80" s="93">
        <f t="shared" si="34"/>
        <v>0</v>
      </c>
      <c r="K80" s="93">
        <f t="shared" si="35"/>
        <v>0</v>
      </c>
      <c r="L80" s="93"/>
      <c r="M80" s="93"/>
      <c r="N80" s="93"/>
      <c r="O80" s="93"/>
      <c r="P80" s="93"/>
      <c r="Q80" s="93"/>
      <c r="R80" s="123"/>
      <c r="S80" s="123"/>
      <c r="T80" s="123"/>
      <c r="U80" s="123"/>
      <c r="V80" s="123"/>
      <c r="W80" s="123"/>
      <c r="X80" s="123"/>
      <c r="Y80" s="123"/>
      <c r="Z80" s="123"/>
      <c r="AA80" s="123"/>
      <c r="AB80" s="1"/>
      <c r="AC80" s="1"/>
      <c r="AD80" s="1"/>
      <c r="AE80" s="1"/>
      <c r="AF80" s="1"/>
      <c r="AG80" s="1"/>
      <c r="AH80" s="1"/>
    </row>
    <row r="81" spans="2:34" ht="16" thickBot="1" x14ac:dyDescent="0.25">
      <c r="B81" s="21" t="s">
        <v>9</v>
      </c>
      <c r="C81" s="23" t="s">
        <v>29</v>
      </c>
      <c r="D81" t="s">
        <v>17</v>
      </c>
      <c r="E81">
        <v>4</v>
      </c>
      <c r="F81" s="112">
        <v>3</v>
      </c>
      <c r="G81" s="93">
        <f t="shared" si="31"/>
        <v>3</v>
      </c>
      <c r="H81" s="93">
        <f t="shared" si="32"/>
        <v>3</v>
      </c>
      <c r="I81" s="93">
        <f t="shared" si="33"/>
        <v>0</v>
      </c>
      <c r="J81" s="93">
        <f t="shared" si="34"/>
        <v>0</v>
      </c>
      <c r="K81" s="93">
        <f t="shared" si="35"/>
        <v>0</v>
      </c>
      <c r="L81" s="93"/>
      <c r="M81" s="93"/>
      <c r="N81" s="93"/>
      <c r="O81" s="93"/>
      <c r="P81" s="93"/>
      <c r="Q81" s="93"/>
      <c r="R81" s="123"/>
      <c r="S81" s="123"/>
      <c r="T81" s="123"/>
      <c r="U81" s="123"/>
      <c r="V81" s="123"/>
      <c r="W81" s="123"/>
      <c r="X81" s="123"/>
      <c r="Y81" s="123"/>
      <c r="Z81" s="123"/>
      <c r="AA81" s="123"/>
      <c r="AB81" s="1"/>
      <c r="AC81" s="1"/>
      <c r="AD81" s="1"/>
      <c r="AE81" s="1"/>
      <c r="AF81" s="1"/>
      <c r="AG81" s="1"/>
      <c r="AH81" s="1"/>
    </row>
    <row r="82" spans="2:34" ht="16" thickBot="1" x14ac:dyDescent="0.25">
      <c r="B82" s="21" t="s">
        <v>9</v>
      </c>
      <c r="C82" s="23" t="s">
        <v>30</v>
      </c>
      <c r="D82" t="s">
        <v>31</v>
      </c>
      <c r="E82">
        <v>4</v>
      </c>
      <c r="F82" s="112">
        <v>3</v>
      </c>
      <c r="G82" s="93">
        <f t="shared" si="31"/>
        <v>3</v>
      </c>
      <c r="H82" s="93">
        <f t="shared" si="32"/>
        <v>3</v>
      </c>
      <c r="I82" s="93">
        <f t="shared" si="33"/>
        <v>0</v>
      </c>
      <c r="J82" s="93">
        <f t="shared" si="34"/>
        <v>0</v>
      </c>
      <c r="K82" s="93">
        <f t="shared" si="35"/>
        <v>0</v>
      </c>
      <c r="L82" s="93"/>
      <c r="M82" s="93"/>
      <c r="N82" s="93"/>
      <c r="O82" s="93"/>
      <c r="P82" s="93"/>
      <c r="Q82" s="93"/>
      <c r="R82" s="123"/>
      <c r="S82" s="123"/>
      <c r="T82" s="123"/>
      <c r="U82" s="123"/>
      <c r="V82" s="123"/>
      <c r="W82" s="123"/>
      <c r="X82" s="123"/>
      <c r="Y82" s="123"/>
      <c r="Z82" s="123"/>
      <c r="AA82" s="123"/>
      <c r="AB82" s="1"/>
      <c r="AC82" s="1"/>
      <c r="AD82" s="1"/>
      <c r="AE82" s="1"/>
      <c r="AF82" s="1"/>
      <c r="AG82" s="1"/>
      <c r="AH82" s="1"/>
    </row>
    <row r="83" spans="2:34" ht="16" thickBot="1" x14ac:dyDescent="0.25">
      <c r="B83" s="21" t="s">
        <v>9</v>
      </c>
      <c r="C83" s="23" t="s">
        <v>32</v>
      </c>
      <c r="D83" t="s">
        <v>33</v>
      </c>
      <c r="E83">
        <v>4</v>
      </c>
      <c r="F83" s="112">
        <v>3</v>
      </c>
      <c r="G83" s="93">
        <f t="shared" si="31"/>
        <v>3</v>
      </c>
      <c r="H83" s="93">
        <f t="shared" si="32"/>
        <v>3</v>
      </c>
      <c r="I83" s="93">
        <f t="shared" si="33"/>
        <v>0</v>
      </c>
      <c r="J83" s="93">
        <f t="shared" si="34"/>
        <v>0</v>
      </c>
      <c r="K83" s="93">
        <f t="shared" si="35"/>
        <v>0</v>
      </c>
      <c r="L83" s="93"/>
      <c r="M83" s="93"/>
      <c r="N83" s="93"/>
      <c r="O83" s="93"/>
      <c r="P83" s="93"/>
      <c r="Q83" s="93"/>
      <c r="R83" s="123"/>
      <c r="S83" s="123"/>
      <c r="T83" s="123"/>
      <c r="U83" s="123"/>
      <c r="V83" s="123"/>
      <c r="W83" s="123"/>
      <c r="X83" s="123"/>
      <c r="Y83" s="123"/>
      <c r="Z83" s="123"/>
      <c r="AA83" s="123"/>
      <c r="AB83" s="1"/>
      <c r="AC83" s="1"/>
      <c r="AD83" s="1"/>
      <c r="AE83" s="1"/>
      <c r="AF83" s="1"/>
      <c r="AG83" s="1"/>
      <c r="AH83" s="1"/>
    </row>
    <row r="84" spans="2:34" ht="16" thickBot="1" x14ac:dyDescent="0.25">
      <c r="B84" s="21" t="s">
        <v>9</v>
      </c>
      <c r="C84" s="23" t="s">
        <v>34</v>
      </c>
      <c r="D84" t="s">
        <v>14</v>
      </c>
      <c r="E84">
        <v>4</v>
      </c>
      <c r="F84" s="112">
        <v>3</v>
      </c>
      <c r="G84" s="93">
        <f t="shared" si="31"/>
        <v>3</v>
      </c>
      <c r="H84" s="93">
        <f t="shared" si="32"/>
        <v>3</v>
      </c>
      <c r="I84" s="93">
        <f t="shared" si="33"/>
        <v>0</v>
      </c>
      <c r="J84" s="93">
        <f t="shared" si="34"/>
        <v>0</v>
      </c>
      <c r="K84" s="93">
        <f t="shared" si="35"/>
        <v>0</v>
      </c>
      <c r="L84" s="93"/>
      <c r="M84" s="93"/>
      <c r="N84" s="93"/>
      <c r="O84" s="93"/>
      <c r="P84" s="93"/>
      <c r="Q84" s="93"/>
      <c r="R84" s="123"/>
      <c r="S84" s="123"/>
      <c r="T84" s="123"/>
      <c r="U84" s="123"/>
      <c r="V84" s="123"/>
      <c r="W84" s="123"/>
      <c r="X84" s="123"/>
      <c r="Y84" s="123"/>
      <c r="Z84" s="123"/>
      <c r="AA84" s="123"/>
      <c r="AB84" s="1"/>
      <c r="AC84" s="1"/>
      <c r="AD84" s="1"/>
      <c r="AE84" s="1"/>
      <c r="AF84" s="1"/>
      <c r="AG84" s="1"/>
      <c r="AH84" s="1"/>
    </row>
    <row r="85" spans="2:34" ht="16" thickBot="1" x14ac:dyDescent="0.25">
      <c r="B85" s="21" t="s">
        <v>9</v>
      </c>
      <c r="C85" s="23" t="s">
        <v>35</v>
      </c>
      <c r="D85" t="s">
        <v>20</v>
      </c>
      <c r="E85">
        <v>5</v>
      </c>
      <c r="F85" s="112">
        <v>3</v>
      </c>
      <c r="G85" s="93">
        <f t="shared" si="31"/>
        <v>3</v>
      </c>
      <c r="H85" s="93">
        <f t="shared" si="32"/>
        <v>3</v>
      </c>
      <c r="I85" s="93">
        <f t="shared" si="33"/>
        <v>0</v>
      </c>
      <c r="J85" s="93">
        <f t="shared" si="34"/>
        <v>0</v>
      </c>
      <c r="K85" s="93">
        <f t="shared" si="35"/>
        <v>0</v>
      </c>
      <c r="L85" s="93"/>
      <c r="M85" s="93"/>
      <c r="N85" s="93"/>
      <c r="O85" s="93"/>
      <c r="P85" s="93"/>
      <c r="Q85" s="93"/>
      <c r="R85" s="123"/>
      <c r="S85" s="123"/>
      <c r="T85" s="123"/>
      <c r="U85" s="123"/>
      <c r="V85" s="123"/>
      <c r="W85" s="123"/>
      <c r="X85" s="123"/>
      <c r="Y85" s="123"/>
      <c r="Z85" s="123"/>
      <c r="AA85" s="123"/>
      <c r="AB85" s="1"/>
      <c r="AC85" s="1"/>
      <c r="AD85" s="1"/>
      <c r="AE85" s="1"/>
      <c r="AF85" s="1"/>
      <c r="AG85" s="1"/>
      <c r="AH85" s="1"/>
    </row>
    <row r="86" spans="2:34" x14ac:dyDescent="0.2">
      <c r="G86" s="93"/>
      <c r="H86" s="93"/>
      <c r="I86" s="93"/>
      <c r="J86" s="93"/>
      <c r="K86" s="93"/>
      <c r="L86" s="93"/>
      <c r="M86" s="93"/>
      <c r="N86" s="93"/>
      <c r="O86" s="93"/>
      <c r="P86" s="93"/>
      <c r="Q86" s="93"/>
      <c r="R86" s="123"/>
      <c r="S86" s="123"/>
      <c r="T86" s="123"/>
      <c r="U86" s="123"/>
      <c r="V86" s="123"/>
      <c r="W86" s="123"/>
      <c r="X86" s="123"/>
      <c r="Y86" s="123"/>
      <c r="Z86" s="123"/>
      <c r="AA86" s="123"/>
      <c r="AB86" s="1"/>
      <c r="AC86" s="1"/>
      <c r="AD86" s="1"/>
      <c r="AE86" s="1"/>
      <c r="AF86" s="1"/>
      <c r="AG86" s="1"/>
      <c r="AH86" s="1"/>
    </row>
    <row r="87" spans="2:34" ht="17" thickBot="1" x14ac:dyDescent="0.25">
      <c r="C87" s="14" t="s">
        <v>118</v>
      </c>
      <c r="D87" s="15"/>
      <c r="E87" s="64" t="s">
        <v>2</v>
      </c>
      <c r="F87" s="64" t="s">
        <v>3</v>
      </c>
      <c r="G87" s="93"/>
      <c r="H87" s="93"/>
      <c r="I87" s="93"/>
      <c r="J87" s="93"/>
      <c r="K87" s="93" t="s">
        <v>171</v>
      </c>
      <c r="L87" s="93"/>
      <c r="M87" s="93"/>
      <c r="N87" s="93"/>
      <c r="O87" s="93"/>
      <c r="P87" s="93"/>
      <c r="Q87" s="93"/>
      <c r="R87" s="123"/>
      <c r="S87" s="123"/>
      <c r="T87" s="123"/>
      <c r="U87" s="123"/>
      <c r="V87" s="123"/>
      <c r="W87" s="123"/>
      <c r="X87" s="123"/>
      <c r="Y87" s="123"/>
      <c r="Z87" s="123"/>
      <c r="AA87" s="123"/>
      <c r="AB87" s="1"/>
      <c r="AC87" s="1"/>
      <c r="AD87" s="1"/>
      <c r="AE87" s="1"/>
      <c r="AF87" s="1"/>
      <c r="AG87" s="1"/>
      <c r="AH87" s="1"/>
    </row>
    <row r="88" spans="2:34" ht="16" thickBot="1" x14ac:dyDescent="0.25">
      <c r="B88" s="21" t="s">
        <v>9</v>
      </c>
      <c r="C88" s="23" t="s">
        <v>119</v>
      </c>
      <c r="D88" t="s">
        <v>120</v>
      </c>
      <c r="E88">
        <v>3</v>
      </c>
      <c r="F88" s="112">
        <v>1</v>
      </c>
      <c r="G88" s="93">
        <f>G85+IF($B$88="Yes",IF($F88=1,1))</f>
        <v>3</v>
      </c>
      <c r="H88" s="93">
        <f>H85+IF($B$88="Yes",IF($F88=2,1))</f>
        <v>3</v>
      </c>
      <c r="I88" s="93">
        <f>I85+IF($B$88="Yes",IF($F88=3,1))</f>
        <v>0</v>
      </c>
      <c r="J88" s="93">
        <f>J85+IF($B$88="Yes",IF($F88=4,1))</f>
        <v>0</v>
      </c>
      <c r="K88" s="93">
        <f>0+IF($B88="Yes",1)</f>
        <v>0</v>
      </c>
      <c r="L88" s="93"/>
      <c r="M88" s="93"/>
      <c r="N88" s="93"/>
      <c r="O88" s="93"/>
      <c r="P88" s="93"/>
      <c r="Q88" s="93"/>
      <c r="R88" s="123"/>
      <c r="S88" s="123"/>
      <c r="T88" s="123"/>
      <c r="U88" s="123"/>
      <c r="V88" s="123"/>
      <c r="W88" s="123"/>
      <c r="X88" s="123"/>
      <c r="Y88" s="123"/>
      <c r="Z88" s="123"/>
      <c r="AA88" s="123"/>
      <c r="AB88" s="1"/>
      <c r="AC88" s="1"/>
      <c r="AD88" s="1"/>
      <c r="AE88" s="1"/>
      <c r="AF88" s="1"/>
      <c r="AG88" s="1"/>
      <c r="AH88" s="1"/>
    </row>
    <row r="89" spans="2:34" ht="16" thickBot="1" x14ac:dyDescent="0.25">
      <c r="B89" s="21" t="s">
        <v>9</v>
      </c>
      <c r="C89" s="23" t="s">
        <v>121</v>
      </c>
      <c r="D89" t="s">
        <v>122</v>
      </c>
      <c r="E89">
        <v>5</v>
      </c>
      <c r="F89" s="112">
        <v>3</v>
      </c>
      <c r="G89" s="93">
        <f>G88+IF($B89="Yes",IF($F89=1,1))</f>
        <v>3</v>
      </c>
      <c r="H89" s="93">
        <f>H88+IF($B89="Yes",IF($F89=2,1))</f>
        <v>3</v>
      </c>
      <c r="I89" s="93">
        <f>I88+IF($B89="Yes",IF($F89=3,1))</f>
        <v>0</v>
      </c>
      <c r="J89" s="93">
        <f>J88+IF($B89="Yes",IF($F89=4,1))</f>
        <v>0</v>
      </c>
      <c r="K89" s="93">
        <f>K88+IF($B89="Yes",1)</f>
        <v>0</v>
      </c>
      <c r="L89" s="93"/>
      <c r="M89" s="93"/>
      <c r="N89" s="93"/>
      <c r="O89" s="93"/>
      <c r="P89" s="93"/>
      <c r="Q89" s="93"/>
      <c r="R89" s="123"/>
      <c r="S89" s="123"/>
      <c r="T89" s="123"/>
      <c r="U89" s="123"/>
      <c r="V89" s="123"/>
      <c r="W89" s="123"/>
      <c r="X89" s="123"/>
      <c r="Y89" s="123"/>
      <c r="Z89" s="123"/>
      <c r="AA89" s="123"/>
      <c r="AB89" s="1"/>
      <c r="AC89" s="1"/>
      <c r="AD89" s="1"/>
      <c r="AE89" s="1"/>
      <c r="AF89" s="1"/>
      <c r="AG89" s="1"/>
      <c r="AH89" s="1"/>
    </row>
    <row r="90" spans="2:34" ht="16" thickBot="1" x14ac:dyDescent="0.25">
      <c r="B90" s="21" t="s">
        <v>9</v>
      </c>
      <c r="C90" s="23" t="s">
        <v>199</v>
      </c>
      <c r="D90" t="s">
        <v>80</v>
      </c>
      <c r="E90">
        <v>5</v>
      </c>
      <c r="F90" s="112">
        <v>1</v>
      </c>
      <c r="G90" s="93">
        <f t="shared" ref="G90:G97" si="36">G89+IF($B90="Yes",IF($F90=1,1))</f>
        <v>3</v>
      </c>
      <c r="H90" s="93">
        <f t="shared" ref="H90:H97" si="37">H89+IF($B90="Yes",IF($F90=2,1))</f>
        <v>3</v>
      </c>
      <c r="I90" s="93">
        <f t="shared" ref="I90:I97" si="38">I89+IF($B90="Yes",IF($F90=3,1))</f>
        <v>0</v>
      </c>
      <c r="J90" s="93">
        <f t="shared" ref="J90:J97" si="39">J89+IF($B90="Yes",IF($F90=4,1))</f>
        <v>0</v>
      </c>
      <c r="K90" s="93">
        <f t="shared" ref="K90:K97" si="40">K89+IF($B90="Yes",1)</f>
        <v>0</v>
      </c>
      <c r="L90" s="93"/>
      <c r="M90" s="93"/>
      <c r="N90" s="93"/>
      <c r="O90" s="93"/>
      <c r="P90" s="93"/>
      <c r="Q90" s="93"/>
      <c r="R90" s="123"/>
      <c r="S90" s="123"/>
      <c r="T90" s="123"/>
      <c r="U90" s="123"/>
      <c r="V90" s="123"/>
      <c r="W90" s="123"/>
      <c r="X90" s="123"/>
      <c r="Y90" s="123"/>
      <c r="Z90" s="123"/>
      <c r="AA90" s="123"/>
      <c r="AB90" s="1"/>
      <c r="AC90" s="1"/>
      <c r="AD90" s="1"/>
      <c r="AE90" s="1"/>
      <c r="AF90" s="1"/>
      <c r="AG90" s="1"/>
      <c r="AH90" s="1"/>
    </row>
    <row r="91" spans="2:34" ht="16" thickBot="1" x14ac:dyDescent="0.25">
      <c r="B91" s="21" t="s">
        <v>9</v>
      </c>
      <c r="C91" s="23" t="s">
        <v>15</v>
      </c>
      <c r="D91" t="s">
        <v>36</v>
      </c>
      <c r="E91">
        <v>5</v>
      </c>
      <c r="F91" s="112">
        <v>2</v>
      </c>
      <c r="G91" s="93">
        <f t="shared" si="36"/>
        <v>3</v>
      </c>
      <c r="H91" s="93">
        <f t="shared" si="37"/>
        <v>3</v>
      </c>
      <c r="I91" s="93">
        <f t="shared" si="38"/>
        <v>0</v>
      </c>
      <c r="J91" s="93">
        <f t="shared" si="39"/>
        <v>0</v>
      </c>
      <c r="K91" s="93">
        <f t="shared" si="40"/>
        <v>0</v>
      </c>
      <c r="L91" s="93"/>
      <c r="M91" s="93"/>
      <c r="N91" s="93"/>
      <c r="O91" s="93"/>
      <c r="P91" s="93"/>
      <c r="Q91" s="93"/>
      <c r="R91" s="123"/>
      <c r="S91" s="123"/>
      <c r="T91" s="123"/>
      <c r="U91" s="123"/>
      <c r="V91" s="123"/>
      <c r="W91" s="123"/>
      <c r="X91" s="123"/>
      <c r="Y91" s="123"/>
      <c r="Z91" s="123"/>
      <c r="AA91" s="123"/>
      <c r="AB91" s="1"/>
      <c r="AC91" s="1"/>
      <c r="AD91" s="1"/>
      <c r="AE91" s="1"/>
      <c r="AF91" s="1"/>
      <c r="AG91" s="1"/>
      <c r="AH91" s="1"/>
    </row>
    <row r="92" spans="2:34" ht="16" thickBot="1" x14ac:dyDescent="0.25">
      <c r="B92" s="21" t="s">
        <v>9</v>
      </c>
      <c r="C92" s="23" t="s">
        <v>123</v>
      </c>
      <c r="D92" t="s">
        <v>124</v>
      </c>
      <c r="E92">
        <v>5</v>
      </c>
      <c r="F92" s="112">
        <v>4</v>
      </c>
      <c r="G92" s="93">
        <f t="shared" si="36"/>
        <v>3</v>
      </c>
      <c r="H92" s="93">
        <f t="shared" si="37"/>
        <v>3</v>
      </c>
      <c r="I92" s="93">
        <f t="shared" si="38"/>
        <v>0</v>
      </c>
      <c r="J92" s="93">
        <f t="shared" si="39"/>
        <v>0</v>
      </c>
      <c r="K92" s="93">
        <f t="shared" si="40"/>
        <v>0</v>
      </c>
      <c r="L92" s="93"/>
      <c r="M92" s="93"/>
      <c r="N92" s="93"/>
      <c r="O92" s="93"/>
      <c r="P92" s="93"/>
      <c r="Q92" s="93"/>
      <c r="R92" s="123"/>
      <c r="S92" s="123"/>
      <c r="T92" s="123"/>
      <c r="U92" s="123"/>
      <c r="V92" s="123"/>
      <c r="W92" s="123"/>
      <c r="X92" s="123"/>
      <c r="Y92" s="123"/>
      <c r="Z92" s="123"/>
      <c r="AA92" s="123"/>
      <c r="AB92" s="1"/>
      <c r="AC92" s="1"/>
      <c r="AD92" s="1"/>
      <c r="AE92" s="1"/>
      <c r="AF92" s="1"/>
      <c r="AG92" s="1"/>
      <c r="AH92" s="1"/>
    </row>
    <row r="93" spans="2:34" ht="16" thickBot="1" x14ac:dyDescent="0.25">
      <c r="B93" s="21" t="s">
        <v>9</v>
      </c>
      <c r="C93" s="23" t="s">
        <v>85</v>
      </c>
      <c r="D93" t="s">
        <v>86</v>
      </c>
      <c r="E93">
        <v>5</v>
      </c>
      <c r="F93" s="112">
        <v>1</v>
      </c>
      <c r="G93" s="93">
        <f t="shared" si="36"/>
        <v>3</v>
      </c>
      <c r="H93" s="93">
        <f t="shared" si="37"/>
        <v>3</v>
      </c>
      <c r="I93" s="93">
        <f t="shared" si="38"/>
        <v>0</v>
      </c>
      <c r="J93" s="93">
        <f t="shared" si="39"/>
        <v>0</v>
      </c>
      <c r="K93" s="93">
        <f t="shared" si="40"/>
        <v>0</v>
      </c>
      <c r="L93" s="93"/>
      <c r="M93" s="93"/>
      <c r="N93" s="93"/>
      <c r="O93" s="93"/>
      <c r="P93" s="93"/>
      <c r="Q93" s="93"/>
      <c r="R93" s="123"/>
      <c r="S93" s="123"/>
      <c r="T93" s="123"/>
      <c r="U93" s="123"/>
      <c r="V93" s="123"/>
      <c r="W93" s="123"/>
      <c r="X93" s="123"/>
      <c r="Y93" s="123"/>
      <c r="Z93" s="123"/>
      <c r="AA93" s="123"/>
      <c r="AB93" s="1"/>
      <c r="AC93" s="1"/>
      <c r="AD93" s="1"/>
      <c r="AE93" s="1"/>
      <c r="AF93" s="1"/>
      <c r="AG93" s="1"/>
      <c r="AH93" s="1"/>
    </row>
    <row r="94" spans="2:34" ht="16" thickBot="1" x14ac:dyDescent="0.25">
      <c r="B94" s="21" t="s">
        <v>9</v>
      </c>
      <c r="C94" s="23" t="s">
        <v>91</v>
      </c>
      <c r="D94" t="s">
        <v>92</v>
      </c>
      <c r="E94">
        <v>5</v>
      </c>
      <c r="F94" s="112">
        <v>2</v>
      </c>
      <c r="G94" s="93">
        <f t="shared" si="36"/>
        <v>3</v>
      </c>
      <c r="H94" s="93">
        <f t="shared" si="37"/>
        <v>3</v>
      </c>
      <c r="I94" s="93">
        <f t="shared" si="38"/>
        <v>0</v>
      </c>
      <c r="J94" s="93">
        <f t="shared" si="39"/>
        <v>0</v>
      </c>
      <c r="K94" s="93">
        <f t="shared" si="40"/>
        <v>0</v>
      </c>
      <c r="L94" s="93"/>
      <c r="M94" s="93"/>
      <c r="N94" s="93"/>
      <c r="O94" s="93"/>
      <c r="P94" s="93"/>
      <c r="Q94" s="93"/>
      <c r="R94" s="123"/>
      <c r="S94" s="123"/>
      <c r="T94" s="123"/>
      <c r="U94" s="123"/>
      <c r="V94" s="123"/>
      <c r="W94" s="123"/>
      <c r="X94" s="123"/>
      <c r="Y94" s="123"/>
      <c r="Z94" s="123"/>
      <c r="AA94" s="123"/>
      <c r="AB94" s="1"/>
      <c r="AC94" s="1"/>
      <c r="AD94" s="1"/>
      <c r="AE94" s="1"/>
      <c r="AF94" s="1"/>
      <c r="AG94" s="1"/>
      <c r="AH94" s="1"/>
    </row>
    <row r="95" spans="2:34" ht="16" thickBot="1" x14ac:dyDescent="0.25">
      <c r="B95" s="21" t="s">
        <v>9</v>
      </c>
      <c r="C95" s="23" t="s">
        <v>93</v>
      </c>
      <c r="D95" t="s">
        <v>94</v>
      </c>
      <c r="E95">
        <v>5</v>
      </c>
      <c r="F95" s="112">
        <v>1</v>
      </c>
      <c r="G95" s="93">
        <f t="shared" si="36"/>
        <v>3</v>
      </c>
      <c r="H95" s="93">
        <f t="shared" si="37"/>
        <v>3</v>
      </c>
      <c r="I95" s="93">
        <f t="shared" si="38"/>
        <v>0</v>
      </c>
      <c r="J95" s="93">
        <f t="shared" si="39"/>
        <v>0</v>
      </c>
      <c r="K95" s="93">
        <f t="shared" si="40"/>
        <v>0</v>
      </c>
      <c r="L95" s="93"/>
      <c r="M95" s="93"/>
      <c r="N95" s="93"/>
      <c r="O95" s="93"/>
      <c r="P95" s="93"/>
      <c r="Q95" s="93"/>
      <c r="R95" s="123"/>
      <c r="S95" s="123"/>
      <c r="T95" s="123"/>
      <c r="U95" s="123"/>
      <c r="V95" s="123"/>
      <c r="W95" s="123"/>
      <c r="X95" s="123"/>
      <c r="Y95" s="123"/>
      <c r="Z95" s="123"/>
      <c r="AA95" s="123"/>
      <c r="AB95" s="1"/>
      <c r="AC95" s="1"/>
      <c r="AD95" s="1"/>
      <c r="AE95" s="1"/>
      <c r="AF95" s="1"/>
      <c r="AG95" s="1"/>
      <c r="AH95" s="1"/>
    </row>
    <row r="96" spans="2:34" ht="16" thickBot="1" x14ac:dyDescent="0.25">
      <c r="B96" s="21" t="s">
        <v>9</v>
      </c>
      <c r="C96" s="23" t="s">
        <v>125</v>
      </c>
      <c r="D96" t="s">
        <v>126</v>
      </c>
      <c r="E96">
        <v>5</v>
      </c>
      <c r="F96" s="112">
        <v>2</v>
      </c>
      <c r="G96" s="93">
        <f t="shared" si="36"/>
        <v>3</v>
      </c>
      <c r="H96" s="93">
        <f t="shared" si="37"/>
        <v>3</v>
      </c>
      <c r="I96" s="93">
        <f t="shared" si="38"/>
        <v>0</v>
      </c>
      <c r="J96" s="93">
        <f t="shared" si="39"/>
        <v>0</v>
      </c>
      <c r="K96" s="93">
        <f t="shared" si="40"/>
        <v>0</v>
      </c>
      <c r="L96" s="93"/>
      <c r="M96" s="93"/>
      <c r="N96" s="93"/>
      <c r="O96" s="93"/>
      <c r="P96" s="93"/>
      <c r="Q96" s="93"/>
      <c r="R96" s="123"/>
      <c r="S96" s="123"/>
      <c r="T96" s="123"/>
      <c r="U96" s="123"/>
      <c r="V96" s="123"/>
      <c r="W96" s="123"/>
      <c r="X96" s="123"/>
      <c r="Y96" s="123"/>
      <c r="Z96" s="123"/>
      <c r="AA96" s="123"/>
      <c r="AB96" s="1"/>
      <c r="AC96" s="1"/>
      <c r="AD96" s="1"/>
      <c r="AE96" s="1"/>
      <c r="AF96" s="1"/>
      <c r="AG96" s="1"/>
      <c r="AH96" s="1"/>
    </row>
    <row r="97" spans="2:34" ht="16" thickBot="1" x14ac:dyDescent="0.25">
      <c r="B97" s="21" t="s">
        <v>9</v>
      </c>
      <c r="C97" s="23" t="s">
        <v>37</v>
      </c>
      <c r="D97" t="s">
        <v>38</v>
      </c>
      <c r="E97">
        <v>5</v>
      </c>
      <c r="F97" s="112">
        <v>1</v>
      </c>
      <c r="G97" s="93">
        <f t="shared" si="36"/>
        <v>3</v>
      </c>
      <c r="H97" s="93">
        <f t="shared" si="37"/>
        <v>3</v>
      </c>
      <c r="I97" s="93">
        <f t="shared" si="38"/>
        <v>0</v>
      </c>
      <c r="J97" s="93">
        <f t="shared" si="39"/>
        <v>0</v>
      </c>
      <c r="K97" s="93">
        <f t="shared" si="40"/>
        <v>0</v>
      </c>
      <c r="L97" s="93"/>
      <c r="M97" s="93"/>
      <c r="N97" s="93"/>
      <c r="O97" s="93"/>
      <c r="P97" s="93"/>
      <c r="Q97" s="93"/>
      <c r="R97" s="123"/>
      <c r="S97" s="123"/>
      <c r="T97" s="123"/>
      <c r="U97" s="123"/>
      <c r="V97" s="123"/>
      <c r="W97" s="123"/>
      <c r="X97" s="123"/>
      <c r="Y97" s="123"/>
      <c r="Z97" s="123"/>
      <c r="AA97" s="123"/>
      <c r="AB97" s="1"/>
      <c r="AC97" s="1"/>
      <c r="AD97" s="1"/>
      <c r="AE97" s="1"/>
      <c r="AF97" s="1"/>
      <c r="AG97" s="1"/>
      <c r="AH97" s="1"/>
    </row>
    <row r="98" spans="2:34" x14ac:dyDescent="0.2">
      <c r="G98" s="93"/>
      <c r="H98" s="93"/>
      <c r="I98" s="93"/>
      <c r="J98" s="93"/>
      <c r="K98" s="93"/>
      <c r="L98" s="93"/>
      <c r="M98" s="93"/>
      <c r="N98" s="93"/>
      <c r="O98" s="93"/>
      <c r="P98" s="93"/>
      <c r="Q98" s="93"/>
      <c r="R98" s="123"/>
      <c r="S98" s="123"/>
      <c r="T98" s="123"/>
      <c r="U98" s="123"/>
      <c r="V98" s="123"/>
      <c r="W98" s="123"/>
      <c r="X98" s="123"/>
      <c r="Y98" s="123"/>
      <c r="Z98" s="123"/>
      <c r="AA98" s="123"/>
      <c r="AB98" s="1"/>
      <c r="AC98" s="1"/>
      <c r="AD98" s="1"/>
      <c r="AE98" s="1"/>
      <c r="AF98" s="1"/>
      <c r="AG98" s="1"/>
      <c r="AH98" s="1"/>
    </row>
    <row r="99" spans="2:34" ht="17" thickBot="1" x14ac:dyDescent="0.25">
      <c r="B99" s="57"/>
      <c r="C99" s="22" t="s">
        <v>231</v>
      </c>
      <c r="D99" s="15"/>
      <c r="E99" s="64" t="s">
        <v>2</v>
      </c>
      <c r="F99" s="64" t="s">
        <v>3</v>
      </c>
      <c r="G99" s="93"/>
      <c r="H99" s="93"/>
      <c r="I99" s="93"/>
      <c r="J99" s="93"/>
      <c r="K99" s="93" t="s">
        <v>172</v>
      </c>
      <c r="L99" s="93"/>
      <c r="M99" s="93"/>
      <c r="N99" s="93"/>
      <c r="O99" s="93"/>
      <c r="P99" s="93"/>
      <c r="Q99" s="93"/>
      <c r="R99" s="123"/>
      <c r="S99" s="123"/>
      <c r="T99" s="123"/>
      <c r="U99" s="123"/>
      <c r="V99" s="123"/>
      <c r="W99" s="123"/>
      <c r="X99" s="123"/>
      <c r="Y99" s="123"/>
      <c r="Z99" s="123"/>
      <c r="AA99" s="123"/>
      <c r="AB99" s="1"/>
      <c r="AC99" s="1"/>
      <c r="AD99" s="1"/>
      <c r="AE99" s="1"/>
      <c r="AF99" s="1"/>
      <c r="AG99" s="1"/>
      <c r="AH99" s="1"/>
    </row>
    <row r="100" spans="2:34" ht="17" thickBot="1" x14ac:dyDescent="0.25">
      <c r="B100" s="21" t="s">
        <v>9</v>
      </c>
      <c r="C100" s="116" t="s">
        <v>109</v>
      </c>
      <c r="D100" t="s">
        <v>218</v>
      </c>
      <c r="E100" s="115">
        <v>4</v>
      </c>
      <c r="F100" s="115">
        <v>1</v>
      </c>
      <c r="G100" s="93">
        <f>G97+IF(B100="Yes",IF(F100=1,1))</f>
        <v>3</v>
      </c>
      <c r="H100" s="93">
        <f>H97+IF($B100="Yes",IF(F100=2,1))</f>
        <v>3</v>
      </c>
      <c r="I100" s="93">
        <f>I97+IF($B100="Yes",IF($F100=3,1))</f>
        <v>0</v>
      </c>
      <c r="J100" s="93">
        <f>J97+IF($B100="Yes",IF(F100=4,1))</f>
        <v>0</v>
      </c>
      <c r="K100" s="93">
        <f>0+IF($B100="Yes",1)</f>
        <v>0</v>
      </c>
      <c r="L100" s="93"/>
      <c r="M100" s="93"/>
      <c r="N100" s="93"/>
      <c r="O100" s="93"/>
      <c r="P100" s="93"/>
      <c r="Q100" s="93"/>
      <c r="R100" s="123"/>
      <c r="S100" s="123"/>
      <c r="T100" s="123"/>
      <c r="U100" s="123"/>
      <c r="V100" s="123"/>
      <c r="W100" s="123"/>
      <c r="X100" s="123"/>
      <c r="Y100" s="123"/>
      <c r="Z100" s="123"/>
      <c r="AA100" s="123"/>
      <c r="AB100" s="1"/>
      <c r="AC100" s="1"/>
      <c r="AD100" s="1"/>
      <c r="AE100" s="1"/>
      <c r="AF100" s="1"/>
      <c r="AG100" s="1"/>
      <c r="AH100" s="1"/>
    </row>
    <row r="101" spans="2:34" ht="17" thickBot="1" x14ac:dyDescent="0.25">
      <c r="B101" s="21" t="s">
        <v>9</v>
      </c>
      <c r="C101" s="23" t="s">
        <v>39</v>
      </c>
      <c r="D101" t="s">
        <v>127</v>
      </c>
      <c r="E101" s="115">
        <v>4</v>
      </c>
      <c r="F101" s="115">
        <v>2</v>
      </c>
      <c r="G101" s="93">
        <f>G100+IF($B101="Yes",IF($F101=1,1))</f>
        <v>3</v>
      </c>
      <c r="H101" s="93">
        <f>H100+IF($B101="Yes",IF($F101=2,1))</f>
        <v>3</v>
      </c>
      <c r="I101" s="93">
        <f>I100+IF($B101="Yes",IF($F101=3,1))</f>
        <v>0</v>
      </c>
      <c r="J101" s="93">
        <f>J100+IF($B101="Yes",IF($F101=4,1))</f>
        <v>0</v>
      </c>
      <c r="K101" s="93">
        <f>K100+IF($B101="Yes",1)</f>
        <v>0</v>
      </c>
      <c r="L101" s="93"/>
      <c r="M101" s="93"/>
      <c r="N101" s="93"/>
      <c r="O101" s="93"/>
      <c r="P101" s="93"/>
      <c r="Q101" s="93"/>
      <c r="R101" s="123"/>
      <c r="S101" s="123"/>
      <c r="T101" s="123"/>
      <c r="U101" s="123"/>
      <c r="V101" s="123"/>
      <c r="W101" s="123"/>
      <c r="X101" s="123"/>
      <c r="Y101" s="123"/>
      <c r="Z101" s="123"/>
      <c r="AA101" s="123"/>
      <c r="AB101" s="1"/>
      <c r="AC101" s="1"/>
      <c r="AD101" s="1"/>
      <c r="AE101" s="1"/>
      <c r="AF101" s="1"/>
      <c r="AG101" s="1"/>
      <c r="AH101" s="1"/>
    </row>
    <row r="102" spans="2:34" ht="17" thickBot="1" x14ac:dyDescent="0.25">
      <c r="B102" s="21" t="s">
        <v>9</v>
      </c>
      <c r="C102" s="23" t="s">
        <v>128</v>
      </c>
      <c r="D102" t="s">
        <v>132</v>
      </c>
      <c r="E102" s="115">
        <v>5</v>
      </c>
      <c r="F102" s="115" t="s">
        <v>154</v>
      </c>
      <c r="G102" s="93">
        <f t="shared" ref="G102:G109" si="41">G101+IF($B102="Yes",IF($F102=1,1))</f>
        <v>3</v>
      </c>
      <c r="H102" s="93">
        <f t="shared" ref="H102:H109" si="42">H101+IF($B102="Yes",IF($F102=2,1))</f>
        <v>3</v>
      </c>
      <c r="I102" s="93">
        <f>I101+IF($B102="Yes",IF($N102=3,1))</f>
        <v>0</v>
      </c>
      <c r="J102" s="93">
        <f>J101+IF($B102="Yes",IF($O102=4,1))</f>
        <v>0</v>
      </c>
      <c r="K102" s="93">
        <f t="shared" ref="K102:K109" si="43">K101+IF($B102="Yes",1)</f>
        <v>0</v>
      </c>
      <c r="L102" s="93"/>
      <c r="M102" s="93"/>
      <c r="N102" s="93">
        <v>3</v>
      </c>
      <c r="O102" s="93">
        <v>4</v>
      </c>
      <c r="P102" s="93">
        <f>E102/2</f>
        <v>2.5</v>
      </c>
      <c r="Q102" s="93"/>
      <c r="R102" s="123"/>
      <c r="S102" s="123"/>
      <c r="T102" s="123"/>
      <c r="U102" s="123"/>
      <c r="V102" s="123"/>
      <c r="W102" s="123"/>
      <c r="X102" s="123"/>
      <c r="Y102" s="123"/>
      <c r="Z102" s="123"/>
      <c r="AA102" s="123"/>
      <c r="AB102" s="1"/>
      <c r="AC102" s="1"/>
      <c r="AD102" s="1"/>
      <c r="AE102" s="1"/>
      <c r="AF102" s="1"/>
      <c r="AG102" s="1"/>
      <c r="AH102" s="1"/>
    </row>
    <row r="103" spans="2:34" ht="17" thickBot="1" x14ac:dyDescent="0.25">
      <c r="B103" s="21" t="s">
        <v>9</v>
      </c>
      <c r="C103" s="23" t="s">
        <v>129</v>
      </c>
      <c r="D103" t="s">
        <v>130</v>
      </c>
      <c r="E103" s="115">
        <v>4</v>
      </c>
      <c r="F103" s="115">
        <v>3</v>
      </c>
      <c r="G103" s="93">
        <f t="shared" si="41"/>
        <v>3</v>
      </c>
      <c r="H103" s="93">
        <f t="shared" si="42"/>
        <v>3</v>
      </c>
      <c r="I103" s="93">
        <f t="shared" ref="I103:I106" si="44">I102+IF($B103="Yes",IF($F103=3,1))</f>
        <v>0</v>
      </c>
      <c r="J103" s="93">
        <f t="shared" ref="J103:J106" si="45">J102+IF($B103="Yes",IF($F103=4,1))</f>
        <v>0</v>
      </c>
      <c r="K103" s="93">
        <f t="shared" si="43"/>
        <v>0</v>
      </c>
      <c r="L103" s="93"/>
      <c r="M103" s="93"/>
      <c r="N103" s="93"/>
      <c r="O103" s="93"/>
      <c r="P103" s="93"/>
      <c r="Q103" s="93"/>
      <c r="R103" s="123"/>
      <c r="S103" s="123"/>
      <c r="T103" s="123"/>
      <c r="U103" s="123"/>
      <c r="V103" s="123"/>
      <c r="W103" s="123"/>
      <c r="X103" s="123"/>
      <c r="Y103" s="123"/>
      <c r="Z103" s="123"/>
      <c r="AA103" s="123"/>
      <c r="AB103" s="1"/>
      <c r="AC103" s="1"/>
      <c r="AD103" s="1"/>
      <c r="AE103" s="1"/>
      <c r="AF103" s="1"/>
      <c r="AG103" s="1"/>
      <c r="AH103" s="1"/>
    </row>
    <row r="104" spans="2:34" ht="17" thickBot="1" x14ac:dyDescent="0.25">
      <c r="B104" s="21" t="s">
        <v>9</v>
      </c>
      <c r="C104" s="23" t="s">
        <v>131</v>
      </c>
      <c r="D104" t="s">
        <v>133</v>
      </c>
      <c r="E104" s="115">
        <v>3</v>
      </c>
      <c r="F104" s="115">
        <v>3</v>
      </c>
      <c r="G104" s="93">
        <f t="shared" si="41"/>
        <v>3</v>
      </c>
      <c r="H104" s="93">
        <f t="shared" si="42"/>
        <v>3</v>
      </c>
      <c r="I104" s="93">
        <f t="shared" si="44"/>
        <v>0</v>
      </c>
      <c r="J104" s="93">
        <f t="shared" si="45"/>
        <v>0</v>
      </c>
      <c r="K104" s="93">
        <f t="shared" si="43"/>
        <v>0</v>
      </c>
      <c r="L104" s="93"/>
      <c r="M104" s="93"/>
      <c r="N104" s="93"/>
      <c r="O104" s="93"/>
      <c r="P104" s="93"/>
      <c r="Q104" s="93"/>
      <c r="R104" s="123"/>
      <c r="S104" s="123"/>
      <c r="T104" s="123"/>
      <c r="U104" s="123"/>
      <c r="V104" s="123"/>
      <c r="W104" s="123"/>
      <c r="X104" s="123"/>
      <c r="Y104" s="123"/>
      <c r="Z104" s="123"/>
      <c r="AA104" s="123"/>
      <c r="AB104" s="1"/>
      <c r="AC104" s="1"/>
      <c r="AD104" s="1"/>
      <c r="AE104" s="1"/>
      <c r="AF104" s="1"/>
      <c r="AG104" s="1"/>
      <c r="AH104" s="1"/>
    </row>
    <row r="105" spans="2:34" ht="17" thickBot="1" x14ac:dyDescent="0.25">
      <c r="B105" s="21" t="s">
        <v>9</v>
      </c>
      <c r="C105" s="23" t="s">
        <v>88</v>
      </c>
      <c r="D105" t="s">
        <v>217</v>
      </c>
      <c r="E105" s="115">
        <v>3</v>
      </c>
      <c r="F105" s="115">
        <v>3</v>
      </c>
      <c r="G105" s="93">
        <f t="shared" si="41"/>
        <v>3</v>
      </c>
      <c r="H105" s="93">
        <f t="shared" si="42"/>
        <v>3</v>
      </c>
      <c r="I105" s="93">
        <f t="shared" si="44"/>
        <v>0</v>
      </c>
      <c r="J105" s="93">
        <f t="shared" si="45"/>
        <v>0</v>
      </c>
      <c r="K105" s="93">
        <f t="shared" si="43"/>
        <v>0</v>
      </c>
      <c r="L105" s="93"/>
      <c r="M105" s="93"/>
      <c r="N105" s="93"/>
      <c r="O105" s="93"/>
      <c r="P105" s="93"/>
      <c r="Q105" s="93"/>
      <c r="R105" s="123"/>
      <c r="S105" s="123"/>
      <c r="T105" s="123"/>
      <c r="U105" s="123"/>
      <c r="V105" s="123"/>
      <c r="W105" s="123"/>
      <c r="X105" s="123"/>
      <c r="Y105" s="123"/>
      <c r="Z105" s="123"/>
      <c r="AA105" s="123"/>
      <c r="AB105" s="1"/>
      <c r="AC105" s="1"/>
      <c r="AD105" s="1"/>
      <c r="AE105" s="1"/>
      <c r="AF105" s="1"/>
      <c r="AG105" s="1"/>
      <c r="AH105" s="1"/>
    </row>
    <row r="106" spans="2:34" ht="17" thickBot="1" x14ac:dyDescent="0.25">
      <c r="B106" s="21" t="s">
        <v>9</v>
      </c>
      <c r="C106" s="23" t="s">
        <v>89</v>
      </c>
      <c r="D106" t="s">
        <v>134</v>
      </c>
      <c r="E106" s="115">
        <v>3</v>
      </c>
      <c r="F106" s="115">
        <v>4</v>
      </c>
      <c r="G106" s="93">
        <f t="shared" si="41"/>
        <v>3</v>
      </c>
      <c r="H106" s="93">
        <f t="shared" si="42"/>
        <v>3</v>
      </c>
      <c r="I106" s="93">
        <f t="shared" si="44"/>
        <v>0</v>
      </c>
      <c r="J106" s="93">
        <f t="shared" si="45"/>
        <v>0</v>
      </c>
      <c r="K106" s="93">
        <f t="shared" si="43"/>
        <v>0</v>
      </c>
      <c r="L106" s="93"/>
      <c r="M106" s="93"/>
      <c r="N106" s="93"/>
      <c r="O106" s="93"/>
      <c r="P106" s="93"/>
      <c r="Q106" s="93"/>
      <c r="R106" s="123"/>
      <c r="S106" s="123"/>
      <c r="T106" s="123"/>
      <c r="U106" s="123"/>
      <c r="V106" s="123"/>
      <c r="W106" s="123"/>
      <c r="X106" s="123"/>
      <c r="Y106" s="123"/>
      <c r="Z106" s="123"/>
      <c r="AA106" s="123"/>
      <c r="AB106" s="1"/>
      <c r="AC106" s="1"/>
      <c r="AD106" s="1"/>
      <c r="AE106" s="1"/>
      <c r="AF106" s="1"/>
      <c r="AG106" s="1"/>
      <c r="AH106" s="1"/>
    </row>
    <row r="107" spans="2:34" ht="17" thickBot="1" x14ac:dyDescent="0.25">
      <c r="B107" s="21" t="s">
        <v>9</v>
      </c>
      <c r="C107" s="23" t="s">
        <v>18</v>
      </c>
      <c r="D107" t="s">
        <v>19</v>
      </c>
      <c r="E107" s="115">
        <v>5</v>
      </c>
      <c r="F107" s="115" t="s">
        <v>154</v>
      </c>
      <c r="G107" s="93">
        <f t="shared" si="41"/>
        <v>3</v>
      </c>
      <c r="H107" s="93">
        <f t="shared" si="42"/>
        <v>3</v>
      </c>
      <c r="I107" s="93">
        <f>I106+IF($B107="Yes",IF($N107=3,1))</f>
        <v>0</v>
      </c>
      <c r="J107" s="93">
        <f>J106+IF($B107="Yes",IF($O107=4,1))</f>
        <v>0</v>
      </c>
      <c r="K107" s="93">
        <f t="shared" si="43"/>
        <v>0</v>
      </c>
      <c r="L107" s="93"/>
      <c r="M107" s="93"/>
      <c r="N107" s="93">
        <v>3</v>
      </c>
      <c r="O107" s="93">
        <v>4</v>
      </c>
      <c r="P107" s="93">
        <f>E108/2</f>
        <v>2.5</v>
      </c>
      <c r="Q107" s="93"/>
      <c r="R107" s="123"/>
      <c r="S107" s="123"/>
      <c r="T107" s="123"/>
      <c r="U107" s="123"/>
      <c r="V107" s="123"/>
      <c r="W107" s="123"/>
      <c r="X107" s="123"/>
      <c r="Y107" s="123"/>
      <c r="Z107" s="123"/>
      <c r="AA107" s="123"/>
      <c r="AB107" s="1"/>
      <c r="AC107" s="1"/>
      <c r="AD107" s="1"/>
      <c r="AE107" s="1"/>
      <c r="AF107" s="1"/>
      <c r="AG107" s="1"/>
      <c r="AH107" s="1"/>
    </row>
    <row r="108" spans="2:34" ht="17" thickBot="1" x14ac:dyDescent="0.25">
      <c r="B108" s="21" t="s">
        <v>9</v>
      </c>
      <c r="C108" s="23" t="s">
        <v>111</v>
      </c>
      <c r="D108" t="s">
        <v>90</v>
      </c>
      <c r="E108" s="115">
        <v>5</v>
      </c>
      <c r="F108" s="115" t="s">
        <v>154</v>
      </c>
      <c r="G108" s="93">
        <f t="shared" si="41"/>
        <v>3</v>
      </c>
      <c r="H108" s="93">
        <f t="shared" si="42"/>
        <v>3</v>
      </c>
      <c r="I108" s="93">
        <f>I107+IF($B108="Yes",IF($N108=3,1))</f>
        <v>0</v>
      </c>
      <c r="J108" s="93">
        <f>J107+IF($B108="Yes",IF($O108=4,1))</f>
        <v>0</v>
      </c>
      <c r="K108" s="93">
        <f t="shared" si="43"/>
        <v>0</v>
      </c>
      <c r="L108" s="93"/>
      <c r="M108" s="93"/>
      <c r="N108" s="93">
        <v>3</v>
      </c>
      <c r="O108" s="93">
        <v>4</v>
      </c>
      <c r="P108" s="93">
        <f>E109/2</f>
        <v>1.5</v>
      </c>
      <c r="Q108" s="93"/>
      <c r="R108" s="123"/>
      <c r="S108" s="123"/>
      <c r="T108" s="123"/>
      <c r="U108" s="123"/>
      <c r="V108" s="123"/>
      <c r="W108" s="123"/>
      <c r="X108" s="123"/>
      <c r="Y108" s="123"/>
      <c r="Z108" s="123"/>
      <c r="AA108" s="123"/>
      <c r="AB108" s="1"/>
      <c r="AC108" s="1"/>
      <c r="AD108" s="1"/>
      <c r="AE108" s="1"/>
      <c r="AF108" s="1"/>
      <c r="AG108" s="1"/>
      <c r="AH108" s="1"/>
    </row>
    <row r="109" spans="2:34" ht="17" thickBot="1" x14ac:dyDescent="0.25">
      <c r="B109" s="21" t="s">
        <v>9</v>
      </c>
      <c r="C109" s="23" t="s">
        <v>219</v>
      </c>
      <c r="D109" t="s">
        <v>220</v>
      </c>
      <c r="E109" s="115">
        <v>3</v>
      </c>
      <c r="F109" s="112">
        <v>4</v>
      </c>
      <c r="G109" s="93">
        <f t="shared" si="41"/>
        <v>3</v>
      </c>
      <c r="H109" s="93">
        <f t="shared" si="42"/>
        <v>3</v>
      </c>
      <c r="I109" s="93">
        <f>I108+IF($B109="Yes",IF($F109=3,1))</f>
        <v>0</v>
      </c>
      <c r="J109" s="93">
        <f>J108+IF($B109="Yes",IF($F109=4,1))</f>
        <v>0</v>
      </c>
      <c r="K109" s="93">
        <f t="shared" si="43"/>
        <v>0</v>
      </c>
      <c r="L109" s="93"/>
      <c r="M109" s="93"/>
      <c r="Q109" s="93"/>
      <c r="R109" s="123"/>
      <c r="S109" s="123"/>
      <c r="T109" s="123"/>
      <c r="U109" s="123"/>
      <c r="V109" s="123"/>
      <c r="W109" s="123"/>
      <c r="X109" s="123"/>
      <c r="Y109" s="123"/>
      <c r="Z109" s="123"/>
      <c r="AA109" s="123"/>
      <c r="AB109" s="1"/>
      <c r="AC109" s="1"/>
      <c r="AD109" s="1"/>
      <c r="AE109" s="1"/>
      <c r="AF109" s="1"/>
      <c r="AG109" s="1"/>
      <c r="AH109" s="1"/>
    </row>
    <row r="110" spans="2:34" ht="16" x14ac:dyDescent="0.2">
      <c r="C110" s="22"/>
      <c r="E110" s="20"/>
      <c r="F110" s="20"/>
      <c r="G110" s="93"/>
      <c r="H110" s="93"/>
      <c r="I110" s="93"/>
      <c r="J110" s="93"/>
      <c r="K110" s="93"/>
      <c r="L110" s="93"/>
      <c r="M110" s="93"/>
      <c r="N110" s="93"/>
      <c r="O110" s="93"/>
      <c r="P110" s="93"/>
      <c r="Q110" s="93"/>
      <c r="R110" s="123"/>
      <c r="S110" s="123"/>
      <c r="T110" s="123"/>
      <c r="U110" s="123"/>
      <c r="V110" s="123"/>
      <c r="W110" s="123"/>
      <c r="X110" s="123"/>
      <c r="Y110" s="123"/>
      <c r="Z110" s="123"/>
      <c r="AA110" s="123"/>
      <c r="AB110" s="1"/>
      <c r="AC110" s="1"/>
      <c r="AD110" s="1"/>
      <c r="AE110" s="1"/>
      <c r="AF110" s="1"/>
      <c r="AG110" s="1"/>
      <c r="AH110" s="1"/>
    </row>
    <row r="111" spans="2:34" ht="17" thickBot="1" x14ac:dyDescent="0.25">
      <c r="C111" s="14" t="s">
        <v>135</v>
      </c>
      <c r="D111" s="15"/>
      <c r="E111" s="15"/>
      <c r="F111" s="65"/>
      <c r="G111" s="93"/>
      <c r="H111" s="93"/>
      <c r="I111" s="93"/>
      <c r="J111" s="93"/>
      <c r="K111" s="93" t="s">
        <v>173</v>
      </c>
      <c r="L111" s="93"/>
      <c r="M111" s="93"/>
      <c r="N111" s="93"/>
      <c r="O111" s="93"/>
      <c r="P111" s="93"/>
      <c r="Q111" s="93"/>
      <c r="R111" s="123"/>
      <c r="S111" s="123"/>
      <c r="T111" s="123"/>
      <c r="U111" s="123"/>
      <c r="V111" s="123"/>
      <c r="W111" s="123"/>
      <c r="X111" s="123"/>
      <c r="Y111" s="123"/>
      <c r="Z111" s="123"/>
      <c r="AA111" s="123"/>
      <c r="AB111" s="1"/>
      <c r="AC111" s="1"/>
      <c r="AD111" s="1"/>
      <c r="AE111" s="1"/>
      <c r="AF111" s="1"/>
      <c r="AG111" s="1"/>
      <c r="AH111" s="1"/>
    </row>
    <row r="112" spans="2:34" ht="17" thickBot="1" x14ac:dyDescent="0.25">
      <c r="C112" s="22" t="s">
        <v>136</v>
      </c>
      <c r="E112" s="20" t="s">
        <v>2</v>
      </c>
      <c r="F112" s="20" t="s">
        <v>3</v>
      </c>
      <c r="G112" s="93"/>
      <c r="H112" s="93"/>
      <c r="I112" s="93"/>
      <c r="J112" s="93"/>
      <c r="K112" s="93"/>
      <c r="L112" s="93"/>
      <c r="M112" s="93"/>
      <c r="N112" s="93"/>
      <c r="O112" s="93"/>
      <c r="P112" s="93"/>
      <c r="Q112" s="93"/>
      <c r="R112" s="123"/>
      <c r="S112" s="123"/>
      <c r="T112" s="123"/>
      <c r="U112" s="123"/>
      <c r="V112" s="123"/>
      <c r="W112" s="123"/>
      <c r="X112" s="123"/>
      <c r="Y112" s="123"/>
      <c r="Z112" s="123"/>
      <c r="AA112" s="123"/>
      <c r="AB112" s="1"/>
      <c r="AC112" s="1"/>
      <c r="AD112" s="1"/>
      <c r="AE112" s="1"/>
      <c r="AF112" s="1"/>
      <c r="AG112" s="1"/>
      <c r="AH112" s="1"/>
    </row>
    <row r="113" spans="1:34" ht="17" thickBot="1" x14ac:dyDescent="0.25">
      <c r="B113" s="21" t="s">
        <v>9</v>
      </c>
      <c r="C113" s="23" t="s">
        <v>137</v>
      </c>
      <c r="D113" t="s">
        <v>138</v>
      </c>
      <c r="E113" s="115">
        <v>4</v>
      </c>
      <c r="F113" s="115" t="s">
        <v>155</v>
      </c>
      <c r="G113" s="93">
        <f>G109+IF($B113="Yes",IF($F113=1,1))</f>
        <v>3</v>
      </c>
      <c r="H113" s="93">
        <f>H109+IF($B113="Yes",IF($M113=2,1))</f>
        <v>3</v>
      </c>
      <c r="I113" s="93">
        <f>I109+IF($B113="Yes",IF($N113=3,1))</f>
        <v>0</v>
      </c>
      <c r="J113" s="93">
        <f>J109+IF($B113="Yes",IF($F113=4,1))</f>
        <v>0</v>
      </c>
      <c r="K113" s="93">
        <f>0+IF($B113="Yes",1)</f>
        <v>0</v>
      </c>
      <c r="L113" s="93"/>
      <c r="M113" s="93">
        <v>2</v>
      </c>
      <c r="N113" s="93">
        <v>3</v>
      </c>
      <c r="O113" s="93"/>
      <c r="P113" s="93">
        <f>E113/2</f>
        <v>2</v>
      </c>
      <c r="Q113" s="93"/>
      <c r="R113" s="123"/>
      <c r="S113" s="123"/>
      <c r="T113" s="123"/>
      <c r="U113" s="123"/>
      <c r="V113" s="123"/>
      <c r="W113" s="123"/>
      <c r="X113" s="123"/>
      <c r="Y113" s="123"/>
      <c r="Z113" s="123"/>
      <c r="AA113" s="123"/>
      <c r="AB113" s="1"/>
      <c r="AC113" s="1"/>
      <c r="AD113" s="1"/>
      <c r="AE113" s="1"/>
      <c r="AF113" s="1"/>
      <c r="AG113" s="1"/>
      <c r="AH113" s="1"/>
    </row>
    <row r="114" spans="1:34" ht="17" thickBot="1" x14ac:dyDescent="0.25">
      <c r="B114" s="21" t="s">
        <v>9</v>
      </c>
      <c r="C114" s="23" t="s">
        <v>214</v>
      </c>
      <c r="D114" t="s">
        <v>215</v>
      </c>
      <c r="E114" s="115">
        <v>3</v>
      </c>
      <c r="F114" s="115">
        <v>2</v>
      </c>
      <c r="G114" s="93">
        <f>G113+IF($B114="Yes",IF($F114=1,1))</f>
        <v>3</v>
      </c>
      <c r="H114" s="93">
        <f>H113+IF($B114="Yes",IF($F114=2,1))</f>
        <v>3</v>
      </c>
      <c r="I114" s="93">
        <f>I113+IF($B114="Yes",IF($F114=3,1))</f>
        <v>0</v>
      </c>
      <c r="J114" s="93">
        <f>J113+IF($B114="Yes",IF($F114=4,1))</f>
        <v>0</v>
      </c>
      <c r="K114" s="93">
        <f>K113+IF($B114="Yes",1)</f>
        <v>0</v>
      </c>
      <c r="L114" s="93"/>
      <c r="M114" s="93"/>
      <c r="N114" s="93"/>
      <c r="O114" s="93"/>
      <c r="P114" s="93"/>
      <c r="Q114" s="93"/>
      <c r="R114" s="123"/>
      <c r="S114" s="123"/>
      <c r="T114" s="123"/>
      <c r="U114" s="123"/>
      <c r="V114" s="123"/>
      <c r="W114" s="123"/>
      <c r="X114" s="123"/>
      <c r="Y114" s="123"/>
      <c r="Z114" s="123"/>
      <c r="AA114" s="123"/>
      <c r="AB114" s="1"/>
      <c r="AC114" s="1"/>
      <c r="AD114" s="1"/>
      <c r="AE114" s="1"/>
      <c r="AF114" s="1"/>
      <c r="AG114" s="1"/>
      <c r="AH114" s="1"/>
    </row>
    <row r="115" spans="1:34" ht="17" thickBot="1" x14ac:dyDescent="0.25">
      <c r="B115" s="21" t="s">
        <v>9</v>
      </c>
      <c r="C115" s="23" t="s">
        <v>151</v>
      </c>
      <c r="D115" t="s">
        <v>152</v>
      </c>
      <c r="E115" s="115">
        <v>4</v>
      </c>
      <c r="F115" s="115">
        <v>3</v>
      </c>
      <c r="G115" s="93">
        <f>G114+IF($B115="Yes",IF($F115=1,1))</f>
        <v>3</v>
      </c>
      <c r="H115" s="93">
        <f>H114+IF($B115="Yes",IF($F115=2,1))</f>
        <v>3</v>
      </c>
      <c r="I115" s="93">
        <f>I114+IF($B115="Yes",IF($F115=3,1))</f>
        <v>0</v>
      </c>
      <c r="J115" s="93">
        <f t="shared" ref="J115" si="46">J114+IF($B115="Yes",IF($F115=4,1))</f>
        <v>0</v>
      </c>
      <c r="K115" s="93">
        <f t="shared" ref="K115" si="47">K114+IF($B115="Yes",1)</f>
        <v>0</v>
      </c>
      <c r="L115" s="93"/>
      <c r="M115" s="93"/>
      <c r="N115" s="93"/>
      <c r="O115" s="93"/>
      <c r="P115" s="93"/>
      <c r="Q115" s="93"/>
      <c r="R115" s="123"/>
      <c r="S115" s="123"/>
      <c r="T115" s="123"/>
      <c r="U115" s="123"/>
      <c r="V115" s="123"/>
      <c r="W115" s="123"/>
      <c r="X115" s="123"/>
      <c r="Y115" s="123"/>
      <c r="Z115" s="123"/>
      <c r="AA115" s="123"/>
      <c r="AB115" s="1"/>
      <c r="AC115" s="1"/>
      <c r="AD115" s="1"/>
      <c r="AE115" s="1"/>
      <c r="AF115" s="1"/>
      <c r="AG115" s="1"/>
      <c r="AH115" s="1"/>
    </row>
    <row r="116" spans="1:34" ht="16" x14ac:dyDescent="0.2">
      <c r="A116" s="120"/>
      <c r="B116" s="122"/>
      <c r="C116" s="113"/>
      <c r="D116" s="113"/>
      <c r="E116" s="117"/>
      <c r="F116" s="117"/>
      <c r="G116" s="93"/>
      <c r="H116" s="93"/>
      <c r="I116" s="93"/>
      <c r="J116" s="93"/>
      <c r="K116" s="93"/>
      <c r="L116" s="93"/>
      <c r="M116" s="93"/>
      <c r="N116" s="93"/>
      <c r="O116" s="93"/>
      <c r="P116" s="93"/>
      <c r="Q116" s="93"/>
      <c r="R116" s="123"/>
      <c r="S116" s="123"/>
      <c r="T116" s="123"/>
      <c r="U116" s="123"/>
      <c r="V116" s="123"/>
      <c r="W116" s="123"/>
      <c r="X116" s="123"/>
      <c r="Y116" s="123"/>
      <c r="Z116" s="123"/>
      <c r="AA116" s="123"/>
      <c r="AB116" s="1"/>
      <c r="AC116" s="1"/>
      <c r="AD116" s="1"/>
      <c r="AE116" s="1"/>
      <c r="AF116" s="1"/>
      <c r="AG116" s="1"/>
      <c r="AH116" s="1"/>
    </row>
    <row r="117" spans="1:34" ht="16" x14ac:dyDescent="0.2">
      <c r="B117" s="9"/>
      <c r="C117" s="22"/>
      <c r="E117" s="58"/>
      <c r="F117" s="58"/>
      <c r="G117" s="93"/>
      <c r="H117" s="93"/>
      <c r="I117" s="93"/>
      <c r="J117" s="93"/>
      <c r="K117" s="93"/>
      <c r="L117" s="93"/>
      <c r="M117" s="93"/>
      <c r="N117" s="93"/>
      <c r="O117" s="93"/>
      <c r="P117" s="93"/>
      <c r="Q117" s="93"/>
      <c r="R117" s="123"/>
      <c r="S117" s="123"/>
      <c r="T117" s="123"/>
      <c r="U117" s="123"/>
      <c r="V117" s="123"/>
      <c r="W117" s="123"/>
      <c r="X117" s="123"/>
      <c r="Y117" s="123"/>
      <c r="Z117" s="123"/>
      <c r="AA117" s="123"/>
      <c r="AB117" s="1"/>
      <c r="AC117" s="1"/>
      <c r="AD117" s="1"/>
      <c r="AE117" s="1"/>
      <c r="AF117" s="1"/>
      <c r="AG117" s="1"/>
      <c r="AH117" s="1"/>
    </row>
    <row r="118" spans="1:34" ht="17" thickBot="1" x14ac:dyDescent="0.25">
      <c r="C118" s="22" t="s">
        <v>139</v>
      </c>
      <c r="E118" s="20" t="s">
        <v>2</v>
      </c>
      <c r="F118" s="20" t="s">
        <v>3</v>
      </c>
      <c r="G118" s="93"/>
      <c r="H118" s="93"/>
      <c r="I118" s="93"/>
      <c r="J118" s="93"/>
      <c r="K118" s="93"/>
      <c r="L118" s="93"/>
      <c r="M118" s="93"/>
      <c r="N118" s="93"/>
      <c r="O118" s="93"/>
      <c r="P118" s="93"/>
      <c r="Q118" s="93"/>
      <c r="R118" s="123"/>
      <c r="S118" s="123"/>
      <c r="T118" s="123"/>
      <c r="U118" s="123"/>
      <c r="V118" s="123"/>
      <c r="W118" s="123"/>
      <c r="X118" s="123"/>
      <c r="Y118" s="123"/>
      <c r="Z118" s="123"/>
      <c r="AA118" s="123"/>
      <c r="AB118" s="1"/>
      <c r="AC118" s="1"/>
      <c r="AD118" s="1"/>
      <c r="AE118" s="1"/>
      <c r="AF118" s="1"/>
      <c r="AG118" s="1"/>
      <c r="AH118" s="1"/>
    </row>
    <row r="119" spans="1:34" ht="17" thickBot="1" x14ac:dyDescent="0.25">
      <c r="B119" s="21" t="s">
        <v>9</v>
      </c>
      <c r="C119" s="23" t="s">
        <v>72</v>
      </c>
      <c r="D119" t="s">
        <v>73</v>
      </c>
      <c r="E119" s="115">
        <v>3</v>
      </c>
      <c r="F119" s="115" t="s">
        <v>107</v>
      </c>
      <c r="G119" s="93">
        <f>G115+IF($B119="Yes",IF($F119=1,1))</f>
        <v>3</v>
      </c>
      <c r="H119" s="93">
        <f>H115+IF($B119="Yes",IF($M119=2,1))</f>
        <v>3</v>
      </c>
      <c r="I119" s="93">
        <f>I115+IF($B119="Yes",IF($F119=3,1))</f>
        <v>0</v>
      </c>
      <c r="J119" s="93">
        <f>J115+IF($B119="Yes",IF($O119=4,1))</f>
        <v>0</v>
      </c>
      <c r="K119" s="93">
        <f>K115+IF($B119="Yes",1)</f>
        <v>0</v>
      </c>
      <c r="L119" s="93"/>
      <c r="M119" s="93">
        <v>2</v>
      </c>
      <c r="N119" s="93"/>
      <c r="O119" s="93">
        <v>4</v>
      </c>
      <c r="P119" s="93"/>
      <c r="Q119" s="93"/>
      <c r="R119" s="123"/>
      <c r="S119" s="123"/>
      <c r="T119" s="123"/>
      <c r="U119" s="123"/>
      <c r="V119" s="123"/>
      <c r="W119" s="123"/>
      <c r="X119" s="123"/>
      <c r="Y119" s="123"/>
      <c r="Z119" s="123"/>
      <c r="AA119" s="123"/>
      <c r="AB119" s="1"/>
      <c r="AC119" s="1"/>
      <c r="AD119" s="1"/>
      <c r="AE119" s="1"/>
      <c r="AF119" s="1"/>
      <c r="AG119" s="1"/>
      <c r="AH119" s="1"/>
    </row>
    <row r="120" spans="1:34" ht="17" thickBot="1" x14ac:dyDescent="0.25">
      <c r="B120" s="21" t="s">
        <v>9</v>
      </c>
      <c r="C120" s="23" t="s">
        <v>74</v>
      </c>
      <c r="D120" t="s">
        <v>75</v>
      </c>
      <c r="E120" s="115">
        <v>3</v>
      </c>
      <c r="F120" s="115">
        <v>4</v>
      </c>
      <c r="G120" s="93">
        <f>G119+IF($B120="Yes",IF($F120=1,1))</f>
        <v>3</v>
      </c>
      <c r="H120" s="93">
        <f>H119+IF($B120="Yes",IF($F120=2,1))</f>
        <v>3</v>
      </c>
      <c r="I120" s="93">
        <f>I119+IF($B120="Yes",IF($F120=3,1))</f>
        <v>0</v>
      </c>
      <c r="J120" s="93">
        <f>J119+IF($B120="Yes",IF($F120=4,1))</f>
        <v>0</v>
      </c>
      <c r="K120" s="93">
        <f>K119+IF($B120="Yes",1)</f>
        <v>0</v>
      </c>
      <c r="L120" s="93"/>
      <c r="M120" s="93"/>
      <c r="N120" s="93"/>
      <c r="O120" s="93"/>
      <c r="P120" s="93"/>
      <c r="Q120" s="93"/>
      <c r="R120" s="123"/>
      <c r="S120" s="123"/>
      <c r="T120" s="123"/>
      <c r="U120" s="123"/>
      <c r="V120" s="123"/>
      <c r="W120" s="123"/>
      <c r="X120" s="123"/>
      <c r="Y120" s="123"/>
      <c r="Z120" s="123"/>
      <c r="AA120" s="123"/>
      <c r="AB120" s="1"/>
      <c r="AC120" s="1"/>
      <c r="AD120" s="1"/>
      <c r="AE120" s="1"/>
      <c r="AF120" s="1"/>
      <c r="AG120" s="1"/>
      <c r="AH120" s="1"/>
    </row>
    <row r="121" spans="1:34" ht="17" thickBot="1" x14ac:dyDescent="0.25">
      <c r="B121" s="21" t="s">
        <v>9</v>
      </c>
      <c r="C121" s="23" t="s">
        <v>76</v>
      </c>
      <c r="D121" t="s">
        <v>77</v>
      </c>
      <c r="E121" s="115">
        <v>3</v>
      </c>
      <c r="F121" s="115">
        <v>4</v>
      </c>
      <c r="G121" s="93">
        <f t="shared" ref="G121:G124" si="48">G120+IF($B121="Yes",IF($F121=1,1))</f>
        <v>3</v>
      </c>
      <c r="H121" s="93">
        <f t="shared" ref="H121:H124" si="49">H120+IF($B121="Yes",IF($F121=2,1))</f>
        <v>3</v>
      </c>
      <c r="I121" s="93">
        <f t="shared" ref="I121:I124" si="50">I120+IF($B121="Yes",IF($F121=3,1))</f>
        <v>0</v>
      </c>
      <c r="J121" s="93">
        <f t="shared" ref="J121:J124" si="51">J120+IF($B121="Yes",IF($F121=4,1))</f>
        <v>0</v>
      </c>
      <c r="K121" s="93">
        <f>K120+IF($B121="Yes",1)</f>
        <v>0</v>
      </c>
      <c r="L121" s="93"/>
      <c r="M121" s="93"/>
      <c r="N121" s="93"/>
      <c r="O121" s="93"/>
      <c r="P121" s="93"/>
      <c r="Q121" s="93"/>
      <c r="R121" s="123"/>
      <c r="S121" s="123"/>
      <c r="T121" s="123"/>
      <c r="U121" s="123"/>
      <c r="V121" s="123"/>
      <c r="W121" s="123"/>
      <c r="X121" s="123"/>
      <c r="Y121" s="123"/>
      <c r="Z121" s="123"/>
      <c r="AA121" s="123"/>
      <c r="AB121" s="1"/>
      <c r="AC121" s="1"/>
      <c r="AD121" s="1"/>
      <c r="AE121" s="1"/>
      <c r="AF121" s="1"/>
      <c r="AG121" s="1"/>
      <c r="AH121" s="1"/>
    </row>
    <row r="122" spans="1:34" ht="17" thickBot="1" x14ac:dyDescent="0.25">
      <c r="B122" s="21" t="s">
        <v>9</v>
      </c>
      <c r="C122" s="23" t="s">
        <v>140</v>
      </c>
      <c r="D122" t="s">
        <v>221</v>
      </c>
      <c r="E122" s="115">
        <v>3</v>
      </c>
      <c r="F122" s="115" t="s">
        <v>153</v>
      </c>
      <c r="G122" s="93">
        <f>G121+IF($B122="Yes",IF($L122=1,1))</f>
        <v>3</v>
      </c>
      <c r="H122" s="93">
        <f>H121+IF($B122="Yes",IF($M122=2,1))</f>
        <v>3</v>
      </c>
      <c r="I122" s="93">
        <f>I121+IF($B122="Yes",IF($N122=3,1))</f>
        <v>0</v>
      </c>
      <c r="J122" s="93">
        <f>J121+IF($B122="Yes",IF($O122=4,1))</f>
        <v>0</v>
      </c>
      <c r="K122" s="93">
        <f t="shared" ref="K122:K124" si="52">K121+IF($B122="Yes",1)</f>
        <v>0</v>
      </c>
      <c r="L122" s="93">
        <v>1</v>
      </c>
      <c r="M122" s="93">
        <v>2</v>
      </c>
      <c r="N122" s="93"/>
      <c r="O122" s="93"/>
      <c r="P122" s="93">
        <f>E122/2</f>
        <v>1.5</v>
      </c>
      <c r="Q122" s="93"/>
      <c r="R122" s="123"/>
      <c r="S122" s="123"/>
      <c r="T122" s="123"/>
      <c r="U122" s="123"/>
      <c r="V122" s="123"/>
      <c r="W122" s="123"/>
      <c r="X122" s="123"/>
      <c r="Y122" s="123"/>
      <c r="Z122" s="123"/>
      <c r="AA122" s="123"/>
      <c r="AB122" s="1"/>
      <c r="AC122" s="1"/>
      <c r="AD122" s="1"/>
      <c r="AE122" s="1"/>
      <c r="AF122" s="1"/>
      <c r="AG122" s="1"/>
      <c r="AH122" s="1"/>
    </row>
    <row r="123" spans="1:34" ht="17" thickBot="1" x14ac:dyDescent="0.25">
      <c r="B123" s="21" t="s">
        <v>9</v>
      </c>
      <c r="C123" s="23" t="s">
        <v>141</v>
      </c>
      <c r="D123" t="s">
        <v>205</v>
      </c>
      <c r="E123" s="115">
        <v>6</v>
      </c>
      <c r="F123" s="115" t="s">
        <v>153</v>
      </c>
      <c r="G123" s="93">
        <f>G122+IF($B123="Yes",IF($L123=1,1))</f>
        <v>3</v>
      </c>
      <c r="H123" s="93">
        <f>H122+IF($B123="Yes",IF($M123=2,1))</f>
        <v>3</v>
      </c>
      <c r="I123" s="93">
        <f>I122+IF($B123="Yes",IF($N123=3,1))</f>
        <v>0</v>
      </c>
      <c r="J123" s="93">
        <f>J122+IF($B123="Yes",IF($O123=4,1))</f>
        <v>0</v>
      </c>
      <c r="K123" s="93">
        <f t="shared" si="52"/>
        <v>0</v>
      </c>
      <c r="L123" s="93">
        <v>1</v>
      </c>
      <c r="M123" s="93">
        <v>2</v>
      </c>
      <c r="N123" s="93"/>
      <c r="O123" s="93"/>
      <c r="P123" s="93">
        <f>E123/2</f>
        <v>3</v>
      </c>
      <c r="Q123" s="93"/>
      <c r="R123" s="123"/>
      <c r="S123" s="123"/>
      <c r="T123" s="123"/>
      <c r="U123" s="123"/>
      <c r="V123" s="123"/>
      <c r="W123" s="123"/>
      <c r="X123" s="123"/>
      <c r="Y123" s="123"/>
      <c r="Z123" s="123"/>
      <c r="AA123" s="123"/>
      <c r="AB123" s="1"/>
      <c r="AC123" s="1"/>
      <c r="AD123" s="1"/>
      <c r="AE123" s="1"/>
      <c r="AF123" s="1"/>
      <c r="AG123" s="1"/>
      <c r="AH123" s="1"/>
    </row>
    <row r="124" spans="1:34" ht="17" thickBot="1" x14ac:dyDescent="0.25">
      <c r="B124" s="21" t="s">
        <v>9</v>
      </c>
      <c r="C124" s="23" t="s">
        <v>222</v>
      </c>
      <c r="D124" t="s">
        <v>142</v>
      </c>
      <c r="E124" s="115">
        <v>5</v>
      </c>
      <c r="F124" s="115">
        <v>1</v>
      </c>
      <c r="G124" s="93">
        <f t="shared" si="48"/>
        <v>3</v>
      </c>
      <c r="H124" s="93">
        <f t="shared" si="49"/>
        <v>3</v>
      </c>
      <c r="I124" s="93">
        <f t="shared" si="50"/>
        <v>0</v>
      </c>
      <c r="J124" s="93">
        <f t="shared" si="51"/>
        <v>0</v>
      </c>
      <c r="K124" s="93">
        <f t="shared" si="52"/>
        <v>0</v>
      </c>
      <c r="L124" s="93"/>
      <c r="M124" s="93"/>
      <c r="N124" s="93"/>
      <c r="O124" s="93"/>
      <c r="P124" s="93"/>
      <c r="Q124" s="93"/>
      <c r="R124" s="123"/>
      <c r="S124" s="123"/>
      <c r="T124" s="123"/>
      <c r="U124" s="123"/>
      <c r="V124" s="123"/>
      <c r="W124" s="123"/>
      <c r="X124" s="123"/>
      <c r="Y124" s="123"/>
      <c r="Z124" s="123"/>
      <c r="AA124" s="123"/>
      <c r="AB124" s="1"/>
      <c r="AC124" s="1"/>
      <c r="AD124" s="1"/>
      <c r="AE124" s="1"/>
      <c r="AF124" s="1"/>
      <c r="AG124" s="1"/>
      <c r="AH124" s="1"/>
    </row>
    <row r="125" spans="1:34" ht="16" x14ac:dyDescent="0.2">
      <c r="C125" s="22"/>
      <c r="E125" s="58"/>
      <c r="F125" s="58"/>
      <c r="G125" s="93"/>
      <c r="H125" s="93"/>
      <c r="I125" s="93"/>
      <c r="J125" s="93"/>
      <c r="K125" s="93"/>
      <c r="L125" s="93"/>
      <c r="M125" s="93"/>
      <c r="N125" s="93"/>
      <c r="O125" s="93"/>
      <c r="P125" s="93"/>
      <c r="Q125" s="93"/>
      <c r="R125" s="123"/>
      <c r="S125" s="123"/>
      <c r="T125" s="123"/>
      <c r="U125" s="123"/>
      <c r="V125" s="123"/>
      <c r="W125" s="123"/>
      <c r="X125" s="123"/>
      <c r="Y125" s="123"/>
      <c r="Z125" s="123"/>
      <c r="AA125" s="123"/>
      <c r="AB125" s="1"/>
      <c r="AC125" s="1"/>
      <c r="AD125" s="1"/>
      <c r="AE125" s="1"/>
      <c r="AF125" s="1"/>
      <c r="AG125" s="1"/>
      <c r="AH125" s="1"/>
    </row>
    <row r="126" spans="1:34" ht="17" thickBot="1" x14ac:dyDescent="0.25">
      <c r="B126" s="20"/>
      <c r="C126" s="22" t="s">
        <v>143</v>
      </c>
      <c r="E126" s="20" t="s">
        <v>2</v>
      </c>
      <c r="F126" s="20" t="s">
        <v>3</v>
      </c>
      <c r="G126" s="93"/>
      <c r="H126" s="93"/>
      <c r="I126" s="93"/>
      <c r="J126" s="93"/>
      <c r="K126" s="93"/>
      <c r="L126" s="93"/>
      <c r="M126" s="93"/>
      <c r="N126" s="93"/>
      <c r="O126" s="93"/>
      <c r="P126" s="93"/>
      <c r="Q126" s="93"/>
      <c r="R126" s="123"/>
      <c r="S126" s="123"/>
      <c r="T126" s="123"/>
      <c r="U126" s="123"/>
      <c r="V126" s="123"/>
      <c r="W126" s="123"/>
      <c r="X126" s="123"/>
      <c r="Y126" s="123"/>
      <c r="Z126" s="123"/>
      <c r="AA126" s="123"/>
      <c r="AB126" s="1"/>
      <c r="AC126" s="1"/>
      <c r="AD126" s="1"/>
      <c r="AE126" s="1"/>
      <c r="AF126" s="1"/>
      <c r="AG126" s="1"/>
      <c r="AH126" s="1"/>
    </row>
    <row r="127" spans="1:34" ht="17" thickBot="1" x14ac:dyDescent="0.25">
      <c r="B127" s="21" t="s">
        <v>9</v>
      </c>
      <c r="C127" s="23" t="s">
        <v>40</v>
      </c>
      <c r="D127" t="s">
        <v>41</v>
      </c>
      <c r="E127" s="115">
        <v>4</v>
      </c>
      <c r="F127" s="115">
        <v>1</v>
      </c>
      <c r="G127" s="93">
        <f>G124+IF($B127="Yes",IF($F127=1,1))</f>
        <v>3</v>
      </c>
      <c r="H127" s="93">
        <f>H124+IF($B127="Yes",IF($F127=2,1))</f>
        <v>3</v>
      </c>
      <c r="I127" s="93">
        <f>I124+IF($B127="Yes",IF($F127=3,1))</f>
        <v>0</v>
      </c>
      <c r="J127" s="93">
        <f>J124+IF($B127="Yes",IF($F127=4,1))</f>
        <v>0</v>
      </c>
      <c r="K127" s="93">
        <f>K124+IF($B127="Yes",1)</f>
        <v>0</v>
      </c>
      <c r="L127" s="93"/>
      <c r="M127" s="93"/>
      <c r="N127" s="93"/>
      <c r="O127" s="93"/>
      <c r="P127" s="93"/>
      <c r="Q127" s="93"/>
      <c r="R127" s="123"/>
      <c r="S127" s="123"/>
      <c r="T127" s="123"/>
      <c r="U127" s="123"/>
      <c r="V127" s="123"/>
      <c r="W127" s="123"/>
      <c r="X127" s="123"/>
      <c r="Y127" s="123"/>
      <c r="Z127" s="123"/>
      <c r="AA127" s="123"/>
      <c r="AB127" s="1"/>
      <c r="AC127" s="1"/>
      <c r="AD127" s="1"/>
      <c r="AE127" s="1"/>
      <c r="AF127" s="1"/>
      <c r="AG127" s="1"/>
      <c r="AH127" s="1"/>
    </row>
    <row r="128" spans="1:34" ht="17" thickBot="1" x14ac:dyDescent="0.25">
      <c r="B128" s="21" t="s">
        <v>9</v>
      </c>
      <c r="C128" s="23" t="s">
        <v>144</v>
      </c>
      <c r="D128" t="s">
        <v>145</v>
      </c>
      <c r="E128" s="115">
        <v>4</v>
      </c>
      <c r="F128" s="115">
        <v>4</v>
      </c>
      <c r="G128" s="93">
        <f>G127+IF($B128="Yes",IF($F128=1,1))</f>
        <v>3</v>
      </c>
      <c r="H128" s="93">
        <f>H127+IF($B128="Yes",IF($F128=2,1))</f>
        <v>3</v>
      </c>
      <c r="I128" s="93">
        <f>I127+IF($B128="Yes",IF($F128=3,1))</f>
        <v>0</v>
      </c>
      <c r="J128" s="93">
        <f>J127+IF($B128="Yes",IF($F128=4,1))</f>
        <v>0</v>
      </c>
      <c r="K128" s="93">
        <f>K127+IF($B128="Yes",1)</f>
        <v>0</v>
      </c>
      <c r="L128" s="93"/>
      <c r="M128" s="93"/>
      <c r="N128" s="93"/>
      <c r="O128" s="93"/>
      <c r="P128" s="93"/>
      <c r="Q128" s="93"/>
      <c r="R128" s="123"/>
      <c r="S128" s="123"/>
      <c r="T128" s="123"/>
      <c r="U128" s="123"/>
      <c r="V128" s="123"/>
      <c r="W128" s="123"/>
      <c r="X128" s="123"/>
      <c r="Y128" s="123"/>
      <c r="Z128" s="123"/>
      <c r="AA128" s="123"/>
      <c r="AB128" s="1"/>
      <c r="AC128" s="1"/>
      <c r="AD128" s="1"/>
      <c r="AE128" s="1"/>
      <c r="AF128" s="1"/>
      <c r="AG128" s="1"/>
      <c r="AH128" s="1"/>
    </row>
    <row r="129" spans="1:34" ht="17" thickBot="1" x14ac:dyDescent="0.25">
      <c r="B129" s="21" t="s">
        <v>9</v>
      </c>
      <c r="C129" s="23" t="s">
        <v>44</v>
      </c>
      <c r="D129" t="s">
        <v>156</v>
      </c>
      <c r="E129" s="115">
        <v>4</v>
      </c>
      <c r="F129" s="115">
        <v>2</v>
      </c>
      <c r="G129" s="93">
        <f t="shared" ref="G129:G132" si="53">G128+IF($B129="Yes",IF($F129=1,1))</f>
        <v>3</v>
      </c>
      <c r="H129" s="93">
        <f t="shared" ref="H129:H132" si="54">H128+IF($B129="Yes",IF($F129=2,1))</f>
        <v>3</v>
      </c>
      <c r="I129" s="93">
        <f t="shared" ref="I129:I133" si="55">I128+IF($B129="Yes",IF($F129=3,1))</f>
        <v>0</v>
      </c>
      <c r="J129" s="93">
        <f t="shared" ref="J129:J133" si="56">J128+IF($B129="Yes",IF($F129=4,1))</f>
        <v>0</v>
      </c>
      <c r="K129" s="93">
        <f t="shared" ref="K129:K135" si="57">K128+IF($B129="Yes",1)</f>
        <v>0</v>
      </c>
      <c r="L129" s="93"/>
      <c r="M129" s="93"/>
      <c r="N129" s="93"/>
      <c r="O129" s="93"/>
      <c r="P129" s="93"/>
      <c r="Q129" s="93"/>
      <c r="R129" s="123"/>
      <c r="S129" s="123"/>
      <c r="T129" s="123"/>
      <c r="U129" s="123"/>
      <c r="V129" s="123"/>
      <c r="W129" s="123"/>
      <c r="X129" s="123"/>
      <c r="Y129" s="123"/>
      <c r="Z129" s="123"/>
      <c r="AA129" s="123"/>
      <c r="AB129" s="1"/>
      <c r="AC129" s="1"/>
      <c r="AD129" s="1"/>
      <c r="AE129" s="1"/>
      <c r="AF129" s="1"/>
      <c r="AG129" s="1"/>
      <c r="AH129" s="1"/>
    </row>
    <row r="130" spans="1:34" ht="17" thickBot="1" x14ac:dyDescent="0.25">
      <c r="B130" s="21" t="s">
        <v>9</v>
      </c>
      <c r="C130" s="23" t="s">
        <v>223</v>
      </c>
      <c r="D130" t="s">
        <v>224</v>
      </c>
      <c r="E130" s="115">
        <v>4</v>
      </c>
      <c r="F130" s="115">
        <v>1</v>
      </c>
      <c r="G130" s="93">
        <f t="shared" si="53"/>
        <v>3</v>
      </c>
      <c r="H130" s="93">
        <f t="shared" si="54"/>
        <v>3</v>
      </c>
      <c r="I130" s="93">
        <f t="shared" si="55"/>
        <v>0</v>
      </c>
      <c r="J130" s="93">
        <f t="shared" si="56"/>
        <v>0</v>
      </c>
      <c r="K130" s="93">
        <f t="shared" si="57"/>
        <v>0</v>
      </c>
      <c r="L130" s="93"/>
      <c r="M130" s="93"/>
      <c r="N130" s="93"/>
      <c r="O130" s="93"/>
      <c r="P130" s="93"/>
      <c r="Q130" s="93"/>
      <c r="R130" s="123"/>
      <c r="S130" s="123"/>
      <c r="T130" s="123"/>
      <c r="U130" s="123"/>
      <c r="V130" s="123"/>
      <c r="W130" s="123"/>
      <c r="X130" s="123"/>
      <c r="Y130" s="123"/>
      <c r="Z130" s="123"/>
      <c r="AA130" s="123"/>
      <c r="AB130" s="1"/>
      <c r="AC130" s="1"/>
      <c r="AD130" s="1"/>
      <c r="AE130" s="1"/>
      <c r="AF130" s="1"/>
      <c r="AG130" s="1"/>
      <c r="AH130" s="1"/>
    </row>
    <row r="131" spans="1:34" ht="17" thickBot="1" x14ac:dyDescent="0.25">
      <c r="B131" s="21" t="s">
        <v>9</v>
      </c>
      <c r="C131" s="23" t="s">
        <v>146</v>
      </c>
      <c r="D131" t="s">
        <v>42</v>
      </c>
      <c r="E131" s="115">
        <v>4</v>
      </c>
      <c r="F131" s="115">
        <v>2</v>
      </c>
      <c r="G131" s="93">
        <f t="shared" si="53"/>
        <v>3</v>
      </c>
      <c r="H131" s="93">
        <f t="shared" si="54"/>
        <v>3</v>
      </c>
      <c r="I131" s="93">
        <f t="shared" si="55"/>
        <v>0</v>
      </c>
      <c r="J131" s="93">
        <f t="shared" si="56"/>
        <v>0</v>
      </c>
      <c r="K131" s="93">
        <f t="shared" si="57"/>
        <v>0</v>
      </c>
      <c r="L131" s="93"/>
      <c r="M131" s="93"/>
      <c r="N131" s="93"/>
      <c r="O131" s="93"/>
      <c r="P131" s="93"/>
      <c r="Q131" s="93"/>
      <c r="R131" s="123"/>
      <c r="S131" s="123"/>
      <c r="T131" s="123"/>
      <c r="U131" s="123"/>
      <c r="V131" s="123"/>
      <c r="W131" s="123"/>
      <c r="X131" s="123"/>
      <c r="Y131" s="123"/>
      <c r="Z131" s="123"/>
      <c r="AA131" s="123"/>
      <c r="AB131" s="1"/>
      <c r="AC131" s="1"/>
      <c r="AD131" s="1"/>
      <c r="AE131" s="1"/>
      <c r="AF131" s="1"/>
      <c r="AG131" s="1"/>
      <c r="AH131" s="1"/>
    </row>
    <row r="132" spans="1:34" ht="17" thickBot="1" x14ac:dyDescent="0.25">
      <c r="B132" s="21" t="s">
        <v>9</v>
      </c>
      <c r="C132" s="23" t="s">
        <v>147</v>
      </c>
      <c r="D132" t="s">
        <v>148</v>
      </c>
      <c r="E132" s="115">
        <v>5</v>
      </c>
      <c r="F132" s="115">
        <v>3</v>
      </c>
      <c r="G132" s="93">
        <f t="shared" si="53"/>
        <v>3</v>
      </c>
      <c r="H132" s="93">
        <f t="shared" si="54"/>
        <v>3</v>
      </c>
      <c r="I132" s="93">
        <f t="shared" si="55"/>
        <v>0</v>
      </c>
      <c r="J132" s="93">
        <f t="shared" si="56"/>
        <v>0</v>
      </c>
      <c r="K132" s="93">
        <f t="shared" si="57"/>
        <v>0</v>
      </c>
      <c r="L132" s="93"/>
      <c r="M132" s="93"/>
      <c r="N132" s="93"/>
      <c r="O132" s="93"/>
      <c r="P132" s="93"/>
      <c r="Q132" s="93"/>
      <c r="R132" s="123"/>
      <c r="S132" s="123"/>
      <c r="T132" s="123"/>
      <c r="U132" s="123"/>
      <c r="V132" s="123"/>
      <c r="W132" s="123"/>
      <c r="X132" s="123"/>
      <c r="Y132" s="123"/>
      <c r="Z132" s="123"/>
      <c r="AA132" s="123"/>
      <c r="AB132" s="1"/>
      <c r="AC132" s="1"/>
      <c r="AD132" s="1"/>
      <c r="AE132" s="1"/>
      <c r="AF132" s="1"/>
      <c r="AG132" s="1"/>
      <c r="AH132" s="1"/>
    </row>
    <row r="133" spans="1:34" ht="17" thickBot="1" x14ac:dyDescent="0.25">
      <c r="B133" s="21" t="s">
        <v>9</v>
      </c>
      <c r="C133" s="23" t="s">
        <v>225</v>
      </c>
      <c r="D133" t="s">
        <v>226</v>
      </c>
      <c r="E133" s="115">
        <v>5</v>
      </c>
      <c r="F133" s="115">
        <v>4</v>
      </c>
      <c r="G133" s="93">
        <f>G132+IF($B133="Yes",IF($F133=1,1))</f>
        <v>3</v>
      </c>
      <c r="H133" s="93">
        <f>H132+IF($B133="Yes",IF($F133=2,1))</f>
        <v>3</v>
      </c>
      <c r="I133" s="93">
        <f t="shared" si="55"/>
        <v>0</v>
      </c>
      <c r="J133" s="93">
        <f t="shared" si="56"/>
        <v>0</v>
      </c>
      <c r="K133" s="93">
        <f t="shared" si="57"/>
        <v>0</v>
      </c>
      <c r="L133" s="93"/>
      <c r="M133" s="93"/>
      <c r="N133" s="93"/>
      <c r="O133" s="93"/>
      <c r="P133" s="93"/>
      <c r="Q133" s="93"/>
      <c r="R133" s="123"/>
      <c r="S133" s="123"/>
      <c r="T133" s="123"/>
      <c r="U133" s="123"/>
      <c r="V133" s="123"/>
      <c r="W133" s="123"/>
      <c r="X133" s="123"/>
      <c r="Y133" s="123"/>
      <c r="Z133" s="123"/>
      <c r="AA133" s="123"/>
      <c r="AB133" s="1"/>
      <c r="AC133" s="1"/>
      <c r="AD133" s="1"/>
      <c r="AE133" s="1"/>
      <c r="AF133" s="1"/>
      <c r="AG133" s="1"/>
      <c r="AH133" s="1"/>
    </row>
    <row r="134" spans="1:34" ht="17" thickBot="1" x14ac:dyDescent="0.25">
      <c r="B134" s="21" t="s">
        <v>9</v>
      </c>
      <c r="C134" s="23" t="s">
        <v>227</v>
      </c>
      <c r="D134" t="s">
        <v>228</v>
      </c>
      <c r="E134" s="115">
        <v>3</v>
      </c>
      <c r="F134" s="115">
        <v>3</v>
      </c>
      <c r="G134" s="93">
        <f>G133+IF($B134="Yes",IF($F134=1,1))</f>
        <v>3</v>
      </c>
      <c r="H134" s="93">
        <f>H133+IF($B134="Yes",IF($F134=2,1))</f>
        <v>3</v>
      </c>
      <c r="I134" s="93">
        <f>I133+IF($B134="Yes",IF($F134=3,1))</f>
        <v>0</v>
      </c>
      <c r="J134" s="93">
        <f>J133+IF($B134="Yes",IF($F134=4,1))</f>
        <v>0</v>
      </c>
      <c r="K134" s="93">
        <f t="shared" si="57"/>
        <v>0</v>
      </c>
      <c r="L134" s="93"/>
      <c r="M134" s="93"/>
      <c r="N134" s="93"/>
      <c r="O134" s="93"/>
      <c r="P134" s="93"/>
      <c r="Q134" s="93"/>
      <c r="R134" s="123"/>
      <c r="S134" s="123"/>
      <c r="T134" s="123"/>
      <c r="U134" s="123"/>
      <c r="V134" s="123"/>
      <c r="W134" s="123"/>
      <c r="X134" s="123"/>
      <c r="Y134" s="123"/>
      <c r="Z134" s="123"/>
      <c r="AA134" s="123"/>
      <c r="AB134" s="1"/>
      <c r="AC134" s="1"/>
      <c r="AD134" s="1"/>
      <c r="AE134" s="1"/>
      <c r="AF134" s="1"/>
      <c r="AG134" s="1"/>
      <c r="AH134" s="1"/>
    </row>
    <row r="135" spans="1:34" ht="17" thickBot="1" x14ac:dyDescent="0.25">
      <c r="B135" s="21" t="s">
        <v>9</v>
      </c>
      <c r="C135" s="23" t="s">
        <v>149</v>
      </c>
      <c r="D135" t="s">
        <v>229</v>
      </c>
      <c r="E135" s="115">
        <v>3</v>
      </c>
      <c r="F135" s="115">
        <v>3</v>
      </c>
      <c r="G135" s="93">
        <f>G134+IF($B135="Yes",IF($F135=1,1))</f>
        <v>3</v>
      </c>
      <c r="H135" s="93">
        <f>H134+IF($B135="Yes",IF($F135=2,1))</f>
        <v>3</v>
      </c>
      <c r="I135" s="93">
        <f>I134+IF($B135="Yes",IF($F135=3,1))</f>
        <v>0</v>
      </c>
      <c r="J135" s="93">
        <f>J134+IF($B135="Yes",IF($F135=4,1))</f>
        <v>0</v>
      </c>
      <c r="K135" s="93">
        <f t="shared" si="57"/>
        <v>0</v>
      </c>
      <c r="L135" s="93"/>
      <c r="M135" s="93"/>
      <c r="N135" s="93"/>
      <c r="O135" s="93"/>
      <c r="P135" s="93"/>
      <c r="Q135" s="93"/>
      <c r="R135" s="123"/>
      <c r="S135" s="123"/>
      <c r="T135" s="123"/>
      <c r="U135" s="123"/>
      <c r="V135" s="123"/>
      <c r="W135" s="123"/>
      <c r="X135" s="123"/>
      <c r="Y135" s="123"/>
      <c r="Z135" s="123"/>
      <c r="AA135" s="123"/>
      <c r="AB135" s="1"/>
      <c r="AC135" s="1"/>
      <c r="AD135" s="1"/>
      <c r="AE135" s="1"/>
      <c r="AF135" s="1"/>
      <c r="AG135" s="1"/>
      <c r="AH135" s="1"/>
    </row>
    <row r="136" spans="1:34" ht="16" x14ac:dyDescent="0.2">
      <c r="B136" s="57"/>
      <c r="C136"/>
      <c r="D136"/>
      <c r="E136" s="58"/>
      <c r="F136" s="58"/>
      <c r="G136" s="93"/>
      <c r="H136" s="93"/>
      <c r="I136" s="93"/>
      <c r="J136" s="93"/>
      <c r="K136" s="93"/>
      <c r="L136" s="93"/>
      <c r="M136" s="93"/>
      <c r="N136" s="93"/>
      <c r="O136" s="93"/>
      <c r="P136" s="93"/>
      <c r="Q136" s="93"/>
      <c r="R136" s="123"/>
      <c r="S136" s="123"/>
      <c r="T136" s="123"/>
      <c r="U136" s="123"/>
      <c r="V136" s="123"/>
      <c r="W136" s="123"/>
      <c r="X136" s="123"/>
      <c r="Y136" s="123"/>
      <c r="Z136" s="123"/>
      <c r="AA136" s="123"/>
      <c r="AB136" s="1"/>
      <c r="AC136" s="1"/>
      <c r="AD136" s="1"/>
      <c r="AE136" s="1"/>
      <c r="AF136" s="1"/>
      <c r="AG136" s="1"/>
      <c r="AH136" s="1"/>
    </row>
    <row r="137" spans="1:34" ht="17" thickBot="1" x14ac:dyDescent="0.25">
      <c r="B137" s="57"/>
      <c r="C137" s="66" t="s">
        <v>157</v>
      </c>
      <c r="D137" s="67"/>
      <c r="E137" s="64" t="s">
        <v>2</v>
      </c>
      <c r="F137" s="64" t="s">
        <v>3</v>
      </c>
      <c r="G137" s="93"/>
      <c r="H137" s="93"/>
      <c r="I137" s="93"/>
      <c r="J137" s="93"/>
      <c r="K137" s="93" t="s">
        <v>185</v>
      </c>
      <c r="L137" s="93"/>
      <c r="M137" s="93"/>
      <c r="N137" s="93"/>
      <c r="O137" s="93"/>
      <c r="P137" s="93"/>
      <c r="Q137" s="93"/>
      <c r="R137" s="123"/>
      <c r="S137" s="123"/>
      <c r="T137" s="123"/>
      <c r="U137" s="123"/>
      <c r="V137" s="123"/>
      <c r="W137" s="123"/>
      <c r="X137" s="123"/>
      <c r="Y137" s="123"/>
      <c r="Z137" s="123"/>
      <c r="AA137" s="123"/>
      <c r="AB137" s="1"/>
      <c r="AC137" s="1"/>
      <c r="AD137" s="1"/>
      <c r="AE137" s="1"/>
      <c r="AF137" s="1"/>
      <c r="AG137" s="1"/>
      <c r="AH137" s="1"/>
    </row>
    <row r="138" spans="1:34" ht="17" thickBot="1" x14ac:dyDescent="0.25">
      <c r="B138" s="21" t="s">
        <v>9</v>
      </c>
      <c r="C138" s="23" t="s">
        <v>158</v>
      </c>
      <c r="D138" t="s">
        <v>160</v>
      </c>
      <c r="E138" s="115">
        <v>2</v>
      </c>
      <c r="F138" s="115">
        <v>1</v>
      </c>
      <c r="G138" s="93">
        <f>G135+IF($B138="Yes",IF($F138=1,1))</f>
        <v>3</v>
      </c>
      <c r="H138" s="93">
        <f>H135+IF($B138="Yes",IF($F138=2,1))</f>
        <v>3</v>
      </c>
      <c r="I138" s="93">
        <f>I135+IF($B138="Yes",IF($F138=3,1))</f>
        <v>0</v>
      </c>
      <c r="J138" s="93">
        <f>J135+IF($B138="Yes",IF($F138=4,1))</f>
        <v>0</v>
      </c>
      <c r="K138" s="93">
        <f>0+IF($B138="Yes",1)</f>
        <v>0</v>
      </c>
      <c r="L138" s="93"/>
      <c r="M138" s="93"/>
      <c r="N138" s="93"/>
      <c r="O138" s="93"/>
      <c r="P138" s="93"/>
      <c r="Q138" s="93"/>
      <c r="R138" s="123"/>
      <c r="S138" s="123"/>
      <c r="T138" s="123"/>
      <c r="U138" s="123"/>
      <c r="V138" s="123"/>
      <c r="W138" s="123"/>
      <c r="X138" s="123"/>
      <c r="Y138" s="123"/>
      <c r="Z138" s="123"/>
      <c r="AA138" s="123"/>
      <c r="AB138" s="1"/>
      <c r="AC138" s="1"/>
      <c r="AD138" s="1"/>
      <c r="AE138" s="1"/>
      <c r="AF138" s="1"/>
      <c r="AG138" s="1"/>
      <c r="AH138" s="1"/>
    </row>
    <row r="139" spans="1:34" ht="17" thickBot="1" x14ac:dyDescent="0.25">
      <c r="B139" s="21" t="s">
        <v>9</v>
      </c>
      <c r="C139" s="23" t="s">
        <v>159</v>
      </c>
      <c r="D139" t="s">
        <v>161</v>
      </c>
      <c r="E139" s="115">
        <v>7</v>
      </c>
      <c r="F139" s="115" t="s">
        <v>150</v>
      </c>
      <c r="G139" s="93">
        <f>G138+IF($B139="Yes",IF($F139=1,1))</f>
        <v>3</v>
      </c>
      <c r="H139" s="93">
        <f>H138+IF($B139="Yes",IF($F139=2,1))</f>
        <v>3</v>
      </c>
      <c r="I139" s="93">
        <f>I138+IF($B139="Yes",IF($F139=3,1))</f>
        <v>0</v>
      </c>
      <c r="J139" s="93">
        <f>J138+IF($B139="Yes",IF($F139=4,1))</f>
        <v>0</v>
      </c>
      <c r="K139" s="93">
        <f>K138+IF($B139="Yes",1)</f>
        <v>0</v>
      </c>
      <c r="L139" s="93"/>
      <c r="M139" s="93"/>
      <c r="N139" s="93"/>
      <c r="O139" s="93"/>
      <c r="P139" s="93"/>
      <c r="Q139" s="93"/>
      <c r="R139" s="123"/>
      <c r="S139" s="123"/>
      <c r="T139" s="123"/>
      <c r="U139" s="123"/>
      <c r="V139" s="123"/>
      <c r="W139" s="123"/>
      <c r="X139" s="123"/>
      <c r="Y139" s="123"/>
      <c r="Z139" s="123"/>
      <c r="AA139" s="123"/>
      <c r="AB139" s="1"/>
      <c r="AC139" s="1"/>
      <c r="AD139" s="1"/>
      <c r="AE139" s="1"/>
      <c r="AF139" s="1"/>
      <c r="AG139" s="1"/>
      <c r="AH139" s="1"/>
    </row>
    <row r="140" spans="1:34" ht="16" x14ac:dyDescent="0.2">
      <c r="A140" s="120"/>
      <c r="B140" s="57"/>
      <c r="C140" s="121"/>
      <c r="D140" s="113"/>
      <c r="E140" s="117"/>
      <c r="F140" s="117"/>
      <c r="G140" s="93"/>
      <c r="H140" s="93"/>
      <c r="I140" s="93"/>
      <c r="J140" s="93"/>
      <c r="K140" s="93"/>
      <c r="L140" s="93"/>
      <c r="M140" s="93"/>
      <c r="N140" s="93"/>
      <c r="O140" s="93"/>
      <c r="P140" s="93"/>
      <c r="Q140" s="93"/>
      <c r="R140" s="123"/>
      <c r="S140" s="123"/>
      <c r="T140" s="123"/>
      <c r="U140" s="123"/>
      <c r="V140" s="123"/>
      <c r="W140" s="123"/>
      <c r="X140" s="123"/>
      <c r="Y140" s="123"/>
      <c r="Z140" s="123"/>
      <c r="AA140" s="123"/>
      <c r="AB140" s="1"/>
      <c r="AC140" s="1"/>
      <c r="AD140" s="1"/>
      <c r="AE140" s="1"/>
      <c r="AF140" s="1"/>
      <c r="AG140" s="1"/>
      <c r="AH140" s="1"/>
    </row>
    <row r="141" spans="1:34" ht="16" x14ac:dyDescent="0.2">
      <c r="B141" s="57"/>
      <c r="C141" s="61"/>
      <c r="D141" s="9"/>
      <c r="E141" s="58"/>
      <c r="F141" s="58"/>
      <c r="G141" s="93"/>
      <c r="H141" s="93"/>
      <c r="I141" s="93"/>
      <c r="J141" s="93"/>
      <c r="K141" s="93"/>
      <c r="L141" s="93"/>
      <c r="M141" s="93"/>
      <c r="N141" s="93"/>
      <c r="O141" s="93"/>
      <c r="P141" s="93"/>
      <c r="Q141" s="93"/>
      <c r="R141" s="123"/>
      <c r="S141" s="123"/>
      <c r="T141" s="123"/>
      <c r="U141" s="123"/>
      <c r="V141" s="123"/>
      <c r="W141" s="123"/>
      <c r="X141" s="123"/>
      <c r="Y141" s="123"/>
      <c r="Z141" s="123"/>
      <c r="AA141" s="123"/>
      <c r="AB141" s="1"/>
      <c r="AC141" s="1"/>
      <c r="AD141" s="1"/>
      <c r="AE141" s="1"/>
      <c r="AF141" s="1"/>
      <c r="AG141" s="1"/>
      <c r="AH141" s="1"/>
    </row>
    <row r="142" spans="1:34" ht="22" thickBot="1" x14ac:dyDescent="0.3">
      <c r="B142" s="19" t="s">
        <v>201</v>
      </c>
      <c r="C142" s="61"/>
      <c r="E142" s="64" t="s">
        <v>2</v>
      </c>
      <c r="F142" s="64" t="s">
        <v>3</v>
      </c>
      <c r="G142" s="93"/>
      <c r="H142" s="93"/>
      <c r="I142" s="93"/>
      <c r="J142" s="93"/>
      <c r="K142" s="93"/>
      <c r="L142" s="93"/>
      <c r="M142" s="93"/>
      <c r="N142" s="93"/>
      <c r="O142" s="93"/>
      <c r="P142" s="93"/>
      <c r="Q142" s="93"/>
      <c r="R142" s="123"/>
      <c r="S142" s="123"/>
      <c r="T142" s="123"/>
      <c r="U142" s="123"/>
      <c r="V142" s="123"/>
      <c r="W142" s="123"/>
      <c r="X142" s="123"/>
      <c r="Y142" s="123"/>
      <c r="Z142" s="123"/>
      <c r="AA142" s="123"/>
      <c r="AB142" s="1"/>
      <c r="AC142" s="1"/>
      <c r="AD142" s="1"/>
      <c r="AE142" s="1"/>
      <c r="AF142" s="1"/>
      <c r="AG142" s="1"/>
      <c r="AH142" s="1"/>
    </row>
    <row r="143" spans="1:34" ht="17" thickBot="1" x14ac:dyDescent="0.25">
      <c r="B143" s="21" t="s">
        <v>6</v>
      </c>
      <c r="C143" s="116" t="s">
        <v>208</v>
      </c>
      <c r="D143" s="118" t="s">
        <v>162</v>
      </c>
      <c r="E143" s="115">
        <v>5</v>
      </c>
      <c r="F143" s="112" t="s">
        <v>164</v>
      </c>
      <c r="G143" s="93">
        <f>G139+IF($B143="Yes",IF($L143=1,1))</f>
        <v>4</v>
      </c>
      <c r="H143" s="93">
        <f>H139+IF($B143="Yes",IF($F143=2,1))</f>
        <v>3</v>
      </c>
      <c r="I143" s="93">
        <f>I139+IF($B143="Yes",IF($N143=3,1))</f>
        <v>1</v>
      </c>
      <c r="J143" s="93">
        <f>J139+IF($B143="Yes",IF($F143=4,1))</f>
        <v>0</v>
      </c>
      <c r="K143" s="93"/>
      <c r="L143" s="93">
        <v>1</v>
      </c>
      <c r="M143" s="93"/>
      <c r="N143" s="93">
        <v>3</v>
      </c>
      <c r="O143" s="93"/>
      <c r="P143" s="93"/>
      <c r="Q143" s="93"/>
      <c r="R143" s="123"/>
      <c r="S143" s="123"/>
      <c r="T143" s="123"/>
      <c r="U143" s="123"/>
      <c r="V143" s="123"/>
      <c r="W143" s="123"/>
      <c r="X143" s="123"/>
      <c r="Y143" s="123"/>
      <c r="Z143" s="123"/>
      <c r="AA143" s="123"/>
      <c r="AB143" s="1"/>
      <c r="AC143" s="1"/>
      <c r="AD143" s="1"/>
      <c r="AE143" s="1"/>
      <c r="AF143" s="1"/>
      <c r="AG143" s="1"/>
      <c r="AH143" s="1"/>
    </row>
    <row r="144" spans="1:34" ht="17" thickBot="1" x14ac:dyDescent="0.25">
      <c r="B144" s="21" t="s">
        <v>6</v>
      </c>
      <c r="C144" s="23" t="s">
        <v>209</v>
      </c>
      <c r="D144" t="s">
        <v>163</v>
      </c>
      <c r="E144" s="115">
        <v>10</v>
      </c>
      <c r="F144" s="115" t="s">
        <v>150</v>
      </c>
      <c r="G144" s="93">
        <f>G143+IF($B144="Yes",IF($L144=1,1))</f>
        <v>5</v>
      </c>
      <c r="H144" s="93">
        <f>H143+IF($B144="Yes",IF($M144=2,1))</f>
        <v>4</v>
      </c>
      <c r="I144" s="93">
        <f>I143+IF($B144="Yes",IF($N144=3,1))</f>
        <v>2</v>
      </c>
      <c r="J144" s="93">
        <f>J143+IF($B144="Yes",IF($O144=4,1))</f>
        <v>1</v>
      </c>
      <c r="K144" s="93"/>
      <c r="L144" s="93">
        <v>1</v>
      </c>
      <c r="M144" s="93">
        <v>2</v>
      </c>
      <c r="N144" s="93">
        <v>3</v>
      </c>
      <c r="O144" s="93">
        <v>4</v>
      </c>
      <c r="P144" s="93"/>
      <c r="Q144" s="93"/>
      <c r="R144" s="123"/>
      <c r="S144" s="123"/>
      <c r="T144" s="123"/>
      <c r="U144" s="123"/>
      <c r="V144" s="123"/>
      <c r="W144" s="123"/>
      <c r="X144" s="123"/>
      <c r="Y144" s="123"/>
      <c r="Z144" s="123"/>
      <c r="AA144" s="123"/>
      <c r="AB144" s="1"/>
      <c r="AC144" s="1"/>
      <c r="AD144" s="1"/>
      <c r="AE144" s="1"/>
      <c r="AF144" s="1"/>
      <c r="AG144" s="1"/>
      <c r="AH144" s="1"/>
    </row>
    <row r="145" spans="2:34" ht="16" x14ac:dyDescent="0.2">
      <c r="B145" s="57"/>
      <c r="C145" s="61"/>
      <c r="E145" s="58"/>
      <c r="F145" s="58"/>
      <c r="G145" s="93"/>
      <c r="H145" s="93"/>
      <c r="I145" s="93"/>
      <c r="J145" s="93"/>
      <c r="K145" s="93"/>
      <c r="L145" s="93"/>
      <c r="M145" s="93"/>
      <c r="N145" s="93"/>
      <c r="O145" s="93"/>
      <c r="P145" s="93"/>
      <c r="Q145" s="93"/>
      <c r="R145" s="123"/>
      <c r="S145" s="123"/>
      <c r="T145" s="123"/>
      <c r="U145" s="123"/>
      <c r="V145" s="123"/>
      <c r="W145" s="123"/>
      <c r="X145" s="123"/>
      <c r="Y145" s="123"/>
      <c r="Z145" s="123"/>
      <c r="AA145" s="123"/>
      <c r="AB145" s="1"/>
      <c r="AC145" s="1"/>
      <c r="AD145" s="1"/>
      <c r="AE145" s="1"/>
      <c r="AF145" s="1"/>
      <c r="AG145" s="1"/>
      <c r="AH145" s="1"/>
    </row>
    <row r="146" spans="2:34" ht="22" thickBot="1" x14ac:dyDescent="0.3">
      <c r="B146" s="19" t="s">
        <v>165</v>
      </c>
      <c r="C146" s="61"/>
      <c r="E146" s="64" t="s">
        <v>2</v>
      </c>
      <c r="F146" s="64" t="s">
        <v>3</v>
      </c>
      <c r="G146" s="93"/>
      <c r="H146" s="93"/>
      <c r="I146" s="93"/>
      <c r="J146" s="93"/>
      <c r="K146" s="93"/>
      <c r="L146" s="93"/>
      <c r="M146" s="93"/>
      <c r="N146" s="93"/>
      <c r="O146" s="93"/>
      <c r="P146" s="93"/>
      <c r="Q146" s="93"/>
      <c r="R146" s="123"/>
      <c r="S146" s="123"/>
      <c r="T146" s="123"/>
      <c r="U146" s="123"/>
      <c r="V146" s="123"/>
      <c r="W146" s="123"/>
      <c r="X146" s="123"/>
      <c r="Y146" s="123"/>
      <c r="Z146" s="123"/>
      <c r="AA146" s="123"/>
      <c r="AB146" s="1"/>
      <c r="AC146" s="1"/>
      <c r="AD146" s="1"/>
      <c r="AE146" s="1"/>
      <c r="AF146" s="1"/>
      <c r="AG146" s="1"/>
      <c r="AH146" s="1"/>
    </row>
    <row r="147" spans="2:34" ht="17" thickBot="1" x14ac:dyDescent="0.25">
      <c r="B147" s="21" t="s">
        <v>6</v>
      </c>
      <c r="C147" s="116" t="s">
        <v>166</v>
      </c>
      <c r="D147" s="118" t="s">
        <v>167</v>
      </c>
      <c r="E147" s="115">
        <v>30</v>
      </c>
      <c r="F147" s="115" t="s">
        <v>150</v>
      </c>
      <c r="G147" s="93">
        <f>G144+IF($B147="Yes",IF($L147=1,1))</f>
        <v>6</v>
      </c>
      <c r="H147" s="93">
        <f>H144+IF($B147="Yes",IF($M147=2,1))</f>
        <v>5</v>
      </c>
      <c r="I147" s="93">
        <f>I144+IF($B147="Yes",IF($N147=3,1))</f>
        <v>3</v>
      </c>
      <c r="J147" s="93">
        <f>J144+IF($B147="Yes",IF($O147=4,1))</f>
        <v>2</v>
      </c>
      <c r="K147" s="93"/>
      <c r="L147" s="93">
        <v>1</v>
      </c>
      <c r="M147" s="93">
        <v>2</v>
      </c>
      <c r="N147" s="93">
        <v>3</v>
      </c>
      <c r="O147" s="93">
        <v>4</v>
      </c>
      <c r="P147" s="93">
        <f t="shared" ref="P147" si="58">E147/2</f>
        <v>15</v>
      </c>
      <c r="Q147" s="93"/>
      <c r="R147" s="123"/>
      <c r="S147" s="123"/>
      <c r="T147" s="123"/>
      <c r="U147" s="123"/>
      <c r="V147" s="123"/>
      <c r="W147" s="123"/>
      <c r="X147" s="123"/>
      <c r="Y147" s="123"/>
      <c r="Z147" s="123"/>
      <c r="AA147" s="123"/>
      <c r="AB147" s="1"/>
      <c r="AC147" s="1"/>
      <c r="AD147" s="1"/>
      <c r="AE147" s="1"/>
      <c r="AF147" s="1"/>
      <c r="AG147" s="1"/>
      <c r="AH147" s="1"/>
    </row>
    <row r="148" spans="2:34" ht="16" x14ac:dyDescent="0.2">
      <c r="B148" s="57"/>
      <c r="C148" s="61"/>
      <c r="E148" s="58"/>
      <c r="F148" s="58"/>
      <c r="G148" s="93"/>
      <c r="H148" s="93"/>
      <c r="I148" s="93"/>
      <c r="J148" s="93"/>
      <c r="K148" s="93"/>
      <c r="L148" s="93"/>
      <c r="M148" s="93"/>
      <c r="N148" s="93"/>
      <c r="O148" s="93"/>
      <c r="P148" s="93"/>
      <c r="Q148" s="93"/>
      <c r="R148" s="123"/>
      <c r="S148" s="123"/>
      <c r="T148" s="123"/>
      <c r="U148" s="123"/>
      <c r="V148" s="123"/>
      <c r="W148" s="123"/>
      <c r="X148" s="123"/>
      <c r="Y148" s="123"/>
      <c r="Z148" s="123"/>
      <c r="AA148" s="123"/>
      <c r="AB148" s="1"/>
      <c r="AC148" s="1"/>
      <c r="AD148" s="1"/>
      <c r="AE148" s="1"/>
      <c r="AF148" s="1"/>
      <c r="AG148" s="1"/>
      <c r="AH148" s="1"/>
    </row>
    <row r="149" spans="2:34" ht="21" x14ac:dyDescent="0.25">
      <c r="B149" s="19" t="s">
        <v>169</v>
      </c>
      <c r="C149" s="61"/>
      <c r="G149" s="93"/>
      <c r="H149" s="93"/>
      <c r="I149" s="93"/>
      <c r="J149" s="93"/>
      <c r="K149" s="93" t="s">
        <v>174</v>
      </c>
      <c r="L149" s="93"/>
      <c r="M149" s="93"/>
      <c r="N149" s="93"/>
      <c r="O149" s="93"/>
      <c r="P149" s="93"/>
      <c r="Q149" s="93"/>
      <c r="R149" s="123"/>
      <c r="S149" s="123"/>
      <c r="T149" s="123"/>
      <c r="U149" s="123"/>
      <c r="V149" s="123"/>
      <c r="W149" s="123"/>
      <c r="X149" s="123"/>
      <c r="Y149" s="123"/>
      <c r="Z149" s="123"/>
      <c r="AA149" s="123"/>
      <c r="AB149" s="1"/>
      <c r="AC149" s="1"/>
      <c r="AD149" s="1"/>
      <c r="AE149" s="1"/>
      <c r="AF149" s="1"/>
      <c r="AG149" s="1"/>
      <c r="AH149" s="1"/>
    </row>
    <row r="150" spans="2:34" ht="17" thickBot="1" x14ac:dyDescent="0.25">
      <c r="C150" s="14" t="s">
        <v>182</v>
      </c>
      <c r="D150" s="60" t="s">
        <v>183</v>
      </c>
      <c r="E150" s="64" t="s">
        <v>2</v>
      </c>
      <c r="F150" s="64" t="s">
        <v>181</v>
      </c>
      <c r="G150" s="93"/>
      <c r="H150" s="93"/>
      <c r="I150" s="93"/>
      <c r="J150" s="93"/>
      <c r="K150" s="93"/>
      <c r="L150" s="93"/>
      <c r="M150" s="93"/>
      <c r="N150" s="93"/>
      <c r="O150" s="93"/>
      <c r="P150" s="93"/>
      <c r="Q150" s="93"/>
      <c r="R150" s="123"/>
      <c r="S150" s="123"/>
      <c r="T150" s="123"/>
      <c r="U150" s="123"/>
      <c r="V150" s="123"/>
      <c r="W150" s="123"/>
      <c r="X150" s="123"/>
      <c r="Y150" s="123"/>
      <c r="Z150" s="123"/>
      <c r="AA150" s="123"/>
      <c r="AB150" s="1"/>
      <c r="AC150" s="1"/>
      <c r="AD150" s="1"/>
      <c r="AE150" s="1"/>
      <c r="AF150" s="1"/>
      <c r="AG150" s="1"/>
      <c r="AH150" s="1"/>
    </row>
    <row r="151" spans="2:34" ht="17" thickBot="1" x14ac:dyDescent="0.25">
      <c r="B151" s="21" t="s">
        <v>9</v>
      </c>
      <c r="C151" s="83"/>
      <c r="D151" s="84"/>
      <c r="E151" s="85"/>
      <c r="F151" s="85"/>
      <c r="G151" s="93">
        <f>G147+IF($B151="Yes",IF($F151=1,1))</f>
        <v>6</v>
      </c>
      <c r="H151" s="93">
        <f>H147+IF($B151="Yes",IF($F151=2,1))</f>
        <v>5</v>
      </c>
      <c r="I151" s="93">
        <f>I147+IF($B151="Yes",IF($F151=3,1))</f>
        <v>3</v>
      </c>
      <c r="J151" s="93">
        <f>J147+IF($B151="Yes",IF($F151=4,1))</f>
        <v>2</v>
      </c>
      <c r="K151" s="93">
        <f>0+IF($B151="Yes",1)</f>
        <v>0</v>
      </c>
      <c r="L151" s="93"/>
      <c r="M151" s="93"/>
      <c r="N151" s="93"/>
      <c r="O151" s="93"/>
      <c r="P151" s="93"/>
      <c r="Q151" s="93"/>
      <c r="R151" s="123"/>
      <c r="S151" s="123"/>
      <c r="T151" s="123"/>
      <c r="U151" s="123"/>
      <c r="V151" s="123"/>
      <c r="W151" s="123"/>
      <c r="X151" s="123"/>
      <c r="Y151" s="123"/>
      <c r="Z151" s="123"/>
      <c r="AA151" s="123"/>
      <c r="AB151" s="1"/>
      <c r="AC151" s="1"/>
      <c r="AD151" s="1"/>
      <c r="AE151" s="1"/>
      <c r="AF151" s="1"/>
      <c r="AG151" s="1"/>
      <c r="AH151" s="1"/>
    </row>
    <row r="152" spans="2:34" ht="17" thickBot="1" x14ac:dyDescent="0.25">
      <c r="B152" s="21" t="s">
        <v>9</v>
      </c>
      <c r="C152" s="83"/>
      <c r="D152" s="24"/>
      <c r="E152" s="85"/>
      <c r="F152" s="85"/>
      <c r="G152" s="93">
        <f>G151+IF($B152="Yes",IF($F152=1,1))</f>
        <v>6</v>
      </c>
      <c r="H152" s="93">
        <f>H151+IF($B152="Yes",IF($F152=2,1))</f>
        <v>5</v>
      </c>
      <c r="I152" s="93">
        <f>I151+IF($B152="Yes",IF($F152=3,1))</f>
        <v>3</v>
      </c>
      <c r="J152" s="93">
        <f>J151+IF($B152="Yes",IF($F152=4,1))</f>
        <v>2</v>
      </c>
      <c r="K152" s="93">
        <f>K151+IF($B152="Yes",1)</f>
        <v>0</v>
      </c>
      <c r="L152" s="93"/>
      <c r="M152" s="93"/>
      <c r="N152" s="93"/>
      <c r="O152" s="93"/>
      <c r="P152" s="93"/>
      <c r="Q152" s="93"/>
      <c r="R152" s="123"/>
      <c r="S152" s="123"/>
      <c r="T152" s="123"/>
      <c r="U152" s="123"/>
      <c r="V152" s="123"/>
      <c r="W152" s="123"/>
      <c r="X152" s="123"/>
      <c r="Y152" s="123"/>
      <c r="Z152" s="123"/>
      <c r="AA152" s="123"/>
      <c r="AB152" s="1"/>
      <c r="AC152" s="1"/>
      <c r="AD152" s="1"/>
      <c r="AE152" s="1"/>
      <c r="AF152" s="1"/>
      <c r="AG152" s="1"/>
      <c r="AH152" s="1"/>
    </row>
    <row r="153" spans="2:34" ht="17" thickBot="1" x14ac:dyDescent="0.25">
      <c r="B153" s="21" t="s">
        <v>9</v>
      </c>
      <c r="C153" s="83"/>
      <c r="D153" s="24"/>
      <c r="E153" s="85"/>
      <c r="F153" s="85"/>
      <c r="G153" s="93">
        <f t="shared" ref="G153:G156" si="59">G152+IF($B153="Yes",IF($F153=1,1))</f>
        <v>6</v>
      </c>
      <c r="H153" s="93">
        <f t="shared" ref="H153:H156" si="60">H152+IF($B153="Yes",IF($F153=2,1))</f>
        <v>5</v>
      </c>
      <c r="I153" s="93">
        <f t="shared" ref="I153:I156" si="61">I152+IF($B153="Yes",IF($F153=3,1))</f>
        <v>3</v>
      </c>
      <c r="J153" s="93">
        <f t="shared" ref="J153:J156" si="62">J152+IF($B153="Yes",IF($F153=4,1))</f>
        <v>2</v>
      </c>
      <c r="K153" s="93">
        <f t="shared" ref="K153:K160" si="63">K152+IF($B153="Yes",1)</f>
        <v>0</v>
      </c>
      <c r="L153" s="93"/>
      <c r="M153" s="93"/>
      <c r="N153" s="93"/>
      <c r="O153" s="93"/>
      <c r="P153" s="93"/>
      <c r="Q153" s="93"/>
      <c r="R153" s="123"/>
      <c r="S153" s="123"/>
      <c r="T153" s="123"/>
      <c r="U153" s="123"/>
      <c r="V153" s="123"/>
      <c r="W153" s="123"/>
      <c r="X153" s="123"/>
      <c r="Y153" s="123"/>
      <c r="Z153" s="123"/>
      <c r="AA153" s="123"/>
      <c r="AB153" s="1"/>
      <c r="AC153" s="1"/>
      <c r="AD153" s="1"/>
      <c r="AE153" s="1"/>
      <c r="AF153" s="1"/>
      <c r="AG153" s="1"/>
      <c r="AH153" s="1"/>
    </row>
    <row r="154" spans="2:34" ht="17" thickBot="1" x14ac:dyDescent="0.25">
      <c r="B154" s="21" t="s">
        <v>9</v>
      </c>
      <c r="C154" s="83"/>
      <c r="D154" s="24"/>
      <c r="E154" s="85"/>
      <c r="F154" s="85"/>
      <c r="G154" s="93">
        <f t="shared" si="59"/>
        <v>6</v>
      </c>
      <c r="H154" s="93">
        <f t="shared" si="60"/>
        <v>5</v>
      </c>
      <c r="I154" s="93">
        <f t="shared" si="61"/>
        <v>3</v>
      </c>
      <c r="J154" s="93">
        <f t="shared" si="62"/>
        <v>2</v>
      </c>
      <c r="K154" s="93">
        <f t="shared" si="63"/>
        <v>0</v>
      </c>
      <c r="L154" s="93"/>
      <c r="M154" s="93"/>
      <c r="N154" s="93"/>
      <c r="O154" s="93"/>
      <c r="P154" s="123"/>
      <c r="Q154" s="123"/>
      <c r="R154" s="123"/>
      <c r="S154" s="123"/>
      <c r="T154" s="123"/>
      <c r="U154" s="123"/>
      <c r="V154" s="123"/>
      <c r="W154" s="123"/>
      <c r="X154" s="123"/>
      <c r="Y154" s="123"/>
      <c r="Z154" s="123"/>
      <c r="AA154" s="123"/>
      <c r="AB154" s="1"/>
      <c r="AC154" s="1"/>
      <c r="AD154" s="1"/>
      <c r="AE154" s="1"/>
      <c r="AF154" s="1"/>
      <c r="AG154" s="1"/>
      <c r="AH154" s="1"/>
    </row>
    <row r="155" spans="2:34" ht="17" thickBot="1" x14ac:dyDescent="0.25">
      <c r="B155" s="21" t="s">
        <v>9</v>
      </c>
      <c r="C155" s="83"/>
      <c r="D155" s="24"/>
      <c r="E155" s="85"/>
      <c r="F155" s="85"/>
      <c r="G155" s="93">
        <f t="shared" si="59"/>
        <v>6</v>
      </c>
      <c r="H155" s="93">
        <f t="shared" si="60"/>
        <v>5</v>
      </c>
      <c r="I155" s="93">
        <f t="shared" si="61"/>
        <v>3</v>
      </c>
      <c r="J155" s="93">
        <f t="shared" si="62"/>
        <v>2</v>
      </c>
      <c r="K155" s="93">
        <f t="shared" si="63"/>
        <v>0</v>
      </c>
      <c r="L155" s="93"/>
      <c r="M155" s="93"/>
      <c r="N155" s="93"/>
      <c r="O155" s="93"/>
      <c r="P155" s="123"/>
      <c r="Q155" s="123"/>
      <c r="R155" s="123"/>
      <c r="S155" s="123"/>
      <c r="T155" s="123"/>
      <c r="U155" s="123"/>
      <c r="V155" s="123"/>
      <c r="W155" s="123"/>
      <c r="X155" s="123"/>
      <c r="Y155" s="123"/>
      <c r="Z155" s="123"/>
      <c r="AA155" s="123"/>
      <c r="AB155" s="1"/>
      <c r="AC155" s="1"/>
      <c r="AD155" s="1"/>
      <c r="AE155" s="1"/>
      <c r="AF155" s="1"/>
      <c r="AG155" s="1"/>
      <c r="AH155" s="1"/>
    </row>
    <row r="156" spans="2:34" ht="17" thickBot="1" x14ac:dyDescent="0.25">
      <c r="B156" s="21" t="s">
        <v>9</v>
      </c>
      <c r="C156" s="83"/>
      <c r="D156" s="24"/>
      <c r="E156" s="85"/>
      <c r="F156" s="85"/>
      <c r="G156" s="93">
        <f t="shared" si="59"/>
        <v>6</v>
      </c>
      <c r="H156" s="93">
        <f t="shared" si="60"/>
        <v>5</v>
      </c>
      <c r="I156" s="93">
        <f t="shared" si="61"/>
        <v>3</v>
      </c>
      <c r="J156" s="93">
        <f t="shared" si="62"/>
        <v>2</v>
      </c>
      <c r="K156" s="93">
        <f t="shared" si="63"/>
        <v>0</v>
      </c>
      <c r="L156" s="93"/>
      <c r="M156" s="93"/>
      <c r="N156" s="93"/>
      <c r="O156" s="93"/>
      <c r="P156" s="123"/>
      <c r="Q156" s="123"/>
      <c r="R156" s="123"/>
      <c r="S156" s="123"/>
      <c r="T156" s="123"/>
      <c r="U156" s="123"/>
      <c r="V156" s="123"/>
      <c r="W156" s="123"/>
      <c r="X156" s="123"/>
      <c r="Y156" s="123"/>
      <c r="Z156" s="93"/>
      <c r="AA156" s="93"/>
    </row>
    <row r="157" spans="2:34" ht="17" thickBot="1" x14ac:dyDescent="0.25">
      <c r="C157" s="61" t="s">
        <v>204</v>
      </c>
      <c r="E157" s="58"/>
      <c r="F157" s="58"/>
      <c r="G157" s="93"/>
      <c r="H157" s="93"/>
      <c r="I157" s="93"/>
      <c r="J157" s="93"/>
      <c r="K157" s="93"/>
      <c r="L157" s="93"/>
      <c r="M157" s="93"/>
      <c r="N157" s="93"/>
      <c r="O157" s="93"/>
      <c r="P157" s="93"/>
      <c r="Q157" s="93"/>
      <c r="R157" s="93"/>
      <c r="S157" s="93"/>
      <c r="T157" s="93"/>
      <c r="U157" s="93"/>
      <c r="V157" s="93"/>
      <c r="W157" s="93"/>
      <c r="X157" s="93"/>
      <c r="Y157" s="93"/>
      <c r="Z157" s="93"/>
      <c r="AA157" s="93"/>
    </row>
    <row r="158" spans="2:34" ht="17" thickBot="1" x14ac:dyDescent="0.25">
      <c r="B158" s="21" t="s">
        <v>9</v>
      </c>
      <c r="C158" s="83"/>
      <c r="D158" s="24"/>
      <c r="E158" s="85"/>
      <c r="F158" s="85"/>
      <c r="G158" s="93">
        <f>G156+IF($B158="Yes",IF(F158="1+2",IF($L158=1,1)))</f>
        <v>6</v>
      </c>
      <c r="H158" s="93">
        <f>H156+IF($B158="Yes",IF(F158="1+2",IF($M158=2,1),(IF(F158="2+3",IF($M158=2,1)))))</f>
        <v>5</v>
      </c>
      <c r="I158" s="93">
        <f>I156+IF($B158="Yes",IF(F158="2+3",IF($N158=3,1),(IF(F158="3+4",IF($N158=3,1)))))</f>
        <v>3</v>
      </c>
      <c r="J158" s="93">
        <f>J156+IF($B158="Yes",IF(F158="3+4",IF($O158=4,1)))</f>
        <v>2</v>
      </c>
      <c r="K158" s="93">
        <f>K156+IF($B158="Yes",1)</f>
        <v>0</v>
      </c>
      <c r="L158" s="93">
        <v>1</v>
      </c>
      <c r="M158" s="93">
        <v>2</v>
      </c>
      <c r="N158" s="93">
        <v>3</v>
      </c>
      <c r="O158" s="93">
        <v>4</v>
      </c>
      <c r="P158" s="93">
        <f>E158/2</f>
        <v>0</v>
      </c>
      <c r="Q158" s="93"/>
      <c r="R158" s="93"/>
      <c r="S158" s="93"/>
      <c r="T158" s="93"/>
      <c r="U158" s="93"/>
      <c r="V158" s="93"/>
      <c r="W158" s="93"/>
      <c r="X158" s="93"/>
      <c r="Y158" s="93"/>
      <c r="Z158" s="93"/>
      <c r="AA158" s="93"/>
    </row>
    <row r="159" spans="2:34" ht="17" thickBot="1" x14ac:dyDescent="0.25">
      <c r="B159" s="21" t="s">
        <v>9</v>
      </c>
      <c r="C159" s="83"/>
      <c r="D159" s="24"/>
      <c r="E159" s="85"/>
      <c r="F159" s="85"/>
      <c r="G159" s="93">
        <f>G158+IF($B159="Yes",IF(F159="1+2",IF($L159=1,1)))</f>
        <v>6</v>
      </c>
      <c r="H159" s="93">
        <f>H158+IF($B159="Yes",IF($F159="1+2",IF($M159=2,1),(IF($F159="2+3",IF($M159=2,1)))))</f>
        <v>5</v>
      </c>
      <c r="I159" s="93">
        <f>I158+IF($B159="Yes",IF(F159="2+3",IF($N159=3,1),(IF(F159="3+4",IF($N159=3,1)))))</f>
        <v>3</v>
      </c>
      <c r="J159" s="93">
        <f>J158+IF($B159="Yes",IF(F159="3+4",IF($O159=4,1)))</f>
        <v>2</v>
      </c>
      <c r="K159" s="93">
        <f t="shared" si="63"/>
        <v>0</v>
      </c>
      <c r="L159" s="93">
        <v>1</v>
      </c>
      <c r="M159" s="93">
        <v>2</v>
      </c>
      <c r="N159" s="93">
        <v>3</v>
      </c>
      <c r="O159" s="93">
        <v>4</v>
      </c>
      <c r="P159" s="93">
        <f t="shared" ref="P159:P161" si="64">E159/2</f>
        <v>0</v>
      </c>
      <c r="Q159" s="93"/>
      <c r="R159" s="93"/>
      <c r="S159" s="93"/>
      <c r="T159" s="93"/>
      <c r="U159" s="93"/>
      <c r="V159" s="93"/>
      <c r="W159" s="93"/>
      <c r="X159" s="93"/>
      <c r="Y159" s="93"/>
      <c r="Z159" s="93"/>
      <c r="AA159" s="93"/>
    </row>
    <row r="160" spans="2:34" ht="17" thickBot="1" x14ac:dyDescent="0.25">
      <c r="B160" s="21" t="s">
        <v>9</v>
      </c>
      <c r="C160" s="83"/>
      <c r="D160" s="24"/>
      <c r="E160" s="85"/>
      <c r="F160" s="85"/>
      <c r="G160" s="93">
        <f t="shared" ref="G160:G161" si="65">G159+IF($B160="Yes",IF(F160="1+2",IF($L160=1,1)))</f>
        <v>6</v>
      </c>
      <c r="H160" s="93">
        <f t="shared" ref="H160:H161" si="66">H159+IF($B160="Yes",IF(F160="1+2",IF($M160=2,1),(IF(F160="2+3",IF($M160=2,1)))))</f>
        <v>5</v>
      </c>
      <c r="I160" s="93">
        <f t="shared" ref="I160:I161" si="67">I159+IF($B160="Yes",IF(F160="2+3",IF($N160=3,1),(IF(F160="3+4",IF($N160=3,1)))))</f>
        <v>3</v>
      </c>
      <c r="J160" s="93">
        <f t="shared" ref="J160:J161" si="68">J159+IF($B160="Yes",IF(F160="3+4",IF($O160=4,1)))</f>
        <v>2</v>
      </c>
      <c r="K160" s="93">
        <f t="shared" si="63"/>
        <v>0</v>
      </c>
      <c r="L160" s="93">
        <v>1</v>
      </c>
      <c r="M160" s="93">
        <v>2</v>
      </c>
      <c r="N160" s="93">
        <v>3</v>
      </c>
      <c r="O160" s="93">
        <v>4</v>
      </c>
      <c r="P160" s="93">
        <f t="shared" si="64"/>
        <v>0</v>
      </c>
      <c r="Q160" s="93"/>
      <c r="R160" s="93"/>
      <c r="S160" s="93"/>
      <c r="T160" s="93"/>
      <c r="U160" s="93"/>
      <c r="V160" s="93"/>
      <c r="W160" s="93"/>
      <c r="X160" s="93"/>
      <c r="Y160" s="93"/>
      <c r="Z160" s="93"/>
      <c r="AA160" s="93"/>
    </row>
    <row r="161" spans="1:27" ht="17" thickBot="1" x14ac:dyDescent="0.25">
      <c r="B161" s="21" t="s">
        <v>9</v>
      </c>
      <c r="C161" s="83"/>
      <c r="D161" s="24"/>
      <c r="E161" s="85"/>
      <c r="F161" s="85"/>
      <c r="G161" s="93">
        <f t="shared" si="65"/>
        <v>6</v>
      </c>
      <c r="H161" s="93">
        <f t="shared" si="66"/>
        <v>5</v>
      </c>
      <c r="I161" s="93">
        <f t="shared" si="67"/>
        <v>3</v>
      </c>
      <c r="J161" s="93">
        <f t="shared" si="68"/>
        <v>2</v>
      </c>
      <c r="K161" s="93">
        <f>K160+IF($B161="Yes",1)</f>
        <v>0</v>
      </c>
      <c r="L161" s="93">
        <v>1</v>
      </c>
      <c r="M161" s="93">
        <v>2</v>
      </c>
      <c r="N161" s="93">
        <v>3</v>
      </c>
      <c r="O161" s="93">
        <v>4</v>
      </c>
      <c r="P161" s="93">
        <f t="shared" si="64"/>
        <v>0</v>
      </c>
      <c r="Q161" s="93"/>
      <c r="R161" s="93"/>
      <c r="S161" s="93"/>
      <c r="T161" s="93"/>
      <c r="U161" s="93"/>
      <c r="V161" s="93"/>
      <c r="W161" s="93"/>
      <c r="X161" s="93"/>
      <c r="Y161" s="93"/>
      <c r="Z161" s="93"/>
      <c r="AA161" s="93"/>
    </row>
    <row r="162" spans="1:27" ht="16" x14ac:dyDescent="0.2">
      <c r="B162" s="89"/>
      <c r="C162" s="86"/>
      <c r="D162" s="87"/>
      <c r="E162" s="88"/>
      <c r="F162" s="88"/>
      <c r="G162" s="93"/>
      <c r="H162" s="93"/>
      <c r="I162" s="93"/>
      <c r="J162" s="93"/>
      <c r="K162" s="93"/>
      <c r="L162" s="93"/>
      <c r="M162" s="93"/>
      <c r="N162" s="93"/>
      <c r="O162" s="93"/>
      <c r="P162" s="93"/>
      <c r="Q162" s="93"/>
      <c r="R162" s="93"/>
      <c r="S162" s="93"/>
      <c r="T162" s="93"/>
      <c r="U162" s="93"/>
      <c r="V162" s="93"/>
      <c r="W162" s="93"/>
      <c r="X162" s="93"/>
      <c r="Y162" s="93"/>
      <c r="Z162" s="93"/>
      <c r="AA162" s="93"/>
    </row>
    <row r="163" spans="1:27" ht="16" x14ac:dyDescent="0.2">
      <c r="A163" s="96"/>
      <c r="B163" s="102"/>
      <c r="C163" s="103"/>
      <c r="D163" s="96"/>
      <c r="E163" s="104"/>
      <c r="F163" s="104"/>
      <c r="G163" s="93"/>
      <c r="H163" s="93"/>
      <c r="I163" s="93"/>
      <c r="J163" s="93"/>
      <c r="K163" s="93"/>
      <c r="L163" s="93"/>
      <c r="M163" s="93"/>
      <c r="N163" s="93"/>
      <c r="O163" s="93"/>
      <c r="P163" s="93"/>
      <c r="Q163" s="93"/>
      <c r="R163" s="93"/>
      <c r="S163" s="93"/>
      <c r="T163" s="93"/>
      <c r="U163" s="93"/>
      <c r="V163" s="93"/>
      <c r="W163" s="93"/>
      <c r="X163" s="93"/>
      <c r="Y163" s="93"/>
      <c r="Z163" s="93"/>
      <c r="AA163" s="93"/>
    </row>
    <row r="164" spans="1:27" ht="16" x14ac:dyDescent="0.2">
      <c r="A164" s="96"/>
      <c r="B164" s="102"/>
      <c r="C164" s="103"/>
      <c r="D164" s="96"/>
      <c r="E164" s="104"/>
      <c r="F164" s="104"/>
      <c r="G164" s="93"/>
      <c r="H164" s="93"/>
      <c r="I164" s="93"/>
      <c r="J164" s="93"/>
      <c r="K164" s="93"/>
      <c r="L164" s="93"/>
      <c r="M164" s="93"/>
      <c r="N164" s="93"/>
      <c r="O164" s="93"/>
      <c r="P164" s="93"/>
      <c r="Q164" s="93"/>
      <c r="R164" s="93"/>
      <c r="S164" s="93"/>
      <c r="T164" s="93"/>
      <c r="U164" s="93"/>
      <c r="V164" s="93"/>
      <c r="W164" s="93"/>
      <c r="X164" s="93"/>
      <c r="Y164" s="93"/>
      <c r="Z164" s="93"/>
      <c r="AA164" s="93"/>
    </row>
    <row r="165" spans="1:27" ht="16" x14ac:dyDescent="0.2">
      <c r="A165" s="96"/>
      <c r="B165" s="102"/>
      <c r="C165" s="103"/>
      <c r="D165" s="96"/>
      <c r="E165" s="104"/>
      <c r="F165" s="104"/>
      <c r="G165" s="93"/>
      <c r="H165" s="93"/>
      <c r="I165" s="93"/>
      <c r="J165" s="93"/>
      <c r="K165" s="93"/>
      <c r="L165" s="93"/>
      <c r="M165" s="93"/>
      <c r="N165" s="93"/>
      <c r="O165" s="93"/>
      <c r="P165" s="93"/>
      <c r="Q165" s="93"/>
      <c r="R165" s="93"/>
      <c r="S165" s="93"/>
      <c r="T165" s="93"/>
      <c r="U165" s="93"/>
      <c r="V165" s="93"/>
      <c r="W165" s="93"/>
      <c r="X165" s="93"/>
      <c r="Y165" s="93"/>
      <c r="Z165" s="93"/>
      <c r="AA165" s="93"/>
    </row>
    <row r="166" spans="1:27" x14ac:dyDescent="0.2">
      <c r="A166" s="96"/>
      <c r="B166" s="102"/>
      <c r="C166" s="96"/>
      <c r="D166" s="96"/>
      <c r="E166" s="96"/>
      <c r="F166" s="105"/>
      <c r="G166" s="93"/>
      <c r="H166" s="93"/>
      <c r="I166" s="93"/>
      <c r="J166" s="93"/>
      <c r="K166" s="93"/>
      <c r="L166" s="93"/>
      <c r="M166" s="93"/>
      <c r="N166" s="93"/>
      <c r="O166" s="93"/>
      <c r="P166" s="93"/>
      <c r="Q166" s="93"/>
      <c r="R166" s="93"/>
      <c r="S166" s="93"/>
      <c r="T166" s="93"/>
      <c r="U166" s="93"/>
      <c r="V166" s="93"/>
      <c r="W166" s="93"/>
      <c r="X166" s="93"/>
      <c r="Y166" s="93"/>
      <c r="Z166" s="93"/>
      <c r="AA166" s="93"/>
    </row>
    <row r="167" spans="1:27" ht="16" x14ac:dyDescent="0.2">
      <c r="A167" s="96"/>
      <c r="B167" s="102"/>
      <c r="C167" s="106"/>
      <c r="D167" s="96"/>
      <c r="E167" s="107"/>
      <c r="F167" s="107"/>
      <c r="G167" s="93"/>
      <c r="H167" s="93"/>
      <c r="I167" s="93"/>
      <c r="J167" s="93"/>
      <c r="K167" s="93"/>
      <c r="L167" s="93"/>
      <c r="M167" s="93"/>
      <c r="N167" s="93"/>
      <c r="O167" s="93"/>
      <c r="P167" s="93"/>
      <c r="Q167" s="93"/>
      <c r="R167" s="93"/>
      <c r="S167" s="93"/>
      <c r="T167" s="93"/>
      <c r="U167" s="93"/>
      <c r="V167" s="93"/>
      <c r="W167" s="93"/>
      <c r="X167" s="93"/>
      <c r="Y167" s="93"/>
      <c r="Z167" s="93"/>
      <c r="AA167" s="93"/>
    </row>
    <row r="168" spans="1:27" x14ac:dyDescent="0.2">
      <c r="A168" s="96"/>
      <c r="B168" s="102"/>
      <c r="C168" s="108"/>
      <c r="D168" s="96"/>
      <c r="E168" s="96"/>
      <c r="F168" s="105"/>
      <c r="G168" s="93"/>
      <c r="H168" s="93"/>
      <c r="I168" s="93"/>
      <c r="J168" s="93"/>
      <c r="K168" s="93"/>
      <c r="L168" s="93"/>
      <c r="M168" s="93"/>
      <c r="N168" s="93"/>
      <c r="O168" s="93"/>
      <c r="P168" s="93"/>
      <c r="Q168" s="93"/>
      <c r="R168" s="93"/>
      <c r="S168" s="93"/>
      <c r="T168" s="93"/>
      <c r="U168" s="93"/>
      <c r="V168" s="93"/>
      <c r="W168" s="93"/>
      <c r="X168" s="93"/>
      <c r="Y168" s="93"/>
      <c r="Z168" s="93"/>
      <c r="AA168" s="93"/>
    </row>
    <row r="169" spans="1:27" x14ac:dyDescent="0.2">
      <c r="A169" s="96"/>
      <c r="B169" s="102"/>
      <c r="C169" s="108"/>
      <c r="D169" s="96"/>
      <c r="E169" s="96"/>
      <c r="F169" s="105"/>
      <c r="G169" s="93"/>
      <c r="H169" s="93"/>
      <c r="I169" s="93"/>
      <c r="J169" s="93"/>
      <c r="K169" s="93"/>
      <c r="L169" s="93"/>
      <c r="M169" s="93"/>
      <c r="N169" s="93"/>
      <c r="O169" s="93"/>
      <c r="P169" s="93"/>
      <c r="Q169" s="93"/>
      <c r="R169" s="93"/>
      <c r="S169" s="93"/>
      <c r="T169" s="93"/>
      <c r="U169" s="93"/>
      <c r="V169" s="93"/>
      <c r="W169" s="93"/>
      <c r="X169" s="93"/>
      <c r="Y169" s="93"/>
      <c r="Z169" s="93"/>
      <c r="AA169" s="93"/>
    </row>
    <row r="170" spans="1:27" x14ac:dyDescent="0.2">
      <c r="A170" s="96"/>
      <c r="B170" s="102"/>
      <c r="C170" s="108"/>
      <c r="D170" s="96"/>
      <c r="E170" s="96"/>
      <c r="F170" s="105"/>
      <c r="G170" s="93"/>
      <c r="H170" s="93"/>
      <c r="I170" s="93"/>
      <c r="J170" s="93"/>
      <c r="K170" s="93"/>
      <c r="L170" s="93"/>
      <c r="M170" s="93"/>
      <c r="N170" s="93"/>
      <c r="O170" s="93"/>
      <c r="P170" s="93"/>
      <c r="Q170" s="93"/>
      <c r="R170" s="93"/>
      <c r="S170" s="93"/>
      <c r="T170" s="93"/>
      <c r="U170" s="93"/>
      <c r="V170" s="93"/>
      <c r="W170" s="93"/>
      <c r="X170" s="93"/>
      <c r="Y170" s="93"/>
      <c r="Z170" s="93"/>
      <c r="AA170" s="93"/>
    </row>
    <row r="171" spans="1:27" x14ac:dyDescent="0.2">
      <c r="A171" s="96"/>
      <c r="B171" s="102"/>
      <c r="C171" s="108"/>
      <c r="D171" s="96"/>
      <c r="E171" s="96"/>
      <c r="F171" s="105"/>
      <c r="G171" s="93"/>
      <c r="H171" s="93"/>
      <c r="I171" s="93"/>
      <c r="J171" s="93"/>
      <c r="K171" s="93"/>
      <c r="L171" s="93"/>
      <c r="M171" s="93"/>
      <c r="N171" s="93"/>
      <c r="O171" s="93"/>
      <c r="P171" s="93"/>
      <c r="Q171" s="93"/>
      <c r="R171" s="93"/>
      <c r="S171" s="93"/>
      <c r="T171" s="93"/>
      <c r="U171" s="93"/>
      <c r="V171" s="93"/>
      <c r="W171" s="93"/>
      <c r="X171" s="93"/>
      <c r="Y171" s="93"/>
      <c r="Z171" s="93"/>
      <c r="AA171" s="93"/>
    </row>
    <row r="172" spans="1:27" x14ac:dyDescent="0.2">
      <c r="A172" s="96"/>
      <c r="B172" s="102"/>
      <c r="C172" s="96"/>
      <c r="D172" s="96"/>
      <c r="E172" s="96"/>
      <c r="F172" s="105"/>
      <c r="G172" s="93"/>
      <c r="H172" s="93"/>
      <c r="I172" s="93"/>
      <c r="J172" s="93"/>
      <c r="K172" s="93"/>
      <c r="L172" s="93"/>
      <c r="M172" s="93"/>
      <c r="N172" s="93"/>
      <c r="O172" s="93"/>
      <c r="P172" s="93"/>
      <c r="Q172" s="93"/>
      <c r="R172" s="93"/>
      <c r="S172" s="93"/>
      <c r="T172" s="93"/>
      <c r="U172" s="93"/>
      <c r="V172" s="93"/>
      <c r="W172" s="93"/>
      <c r="X172" s="93"/>
      <c r="Y172" s="93"/>
      <c r="Z172" s="93"/>
      <c r="AA172" s="93"/>
    </row>
    <row r="173" spans="1:27" x14ac:dyDescent="0.2">
      <c r="A173" s="96"/>
      <c r="B173" s="102"/>
      <c r="C173" s="96"/>
      <c r="D173" s="96"/>
      <c r="E173" s="96"/>
      <c r="F173" s="105"/>
      <c r="G173" s="93"/>
      <c r="H173" s="93"/>
      <c r="I173" s="93"/>
      <c r="J173" s="93"/>
      <c r="K173" s="93"/>
      <c r="L173" s="93"/>
      <c r="M173" s="93"/>
      <c r="N173" s="93"/>
      <c r="O173" s="93"/>
      <c r="P173" s="93"/>
      <c r="Q173" s="93"/>
      <c r="R173" s="93"/>
      <c r="S173" s="93"/>
      <c r="T173" s="93"/>
      <c r="U173" s="93"/>
      <c r="V173" s="93"/>
      <c r="W173" s="93"/>
      <c r="X173" s="93"/>
      <c r="Y173" s="93"/>
      <c r="Z173" s="93"/>
      <c r="AA173" s="93"/>
    </row>
    <row r="174" spans="1:27" ht="16" x14ac:dyDescent="0.2">
      <c r="A174" s="96"/>
      <c r="B174" s="102"/>
      <c r="C174" s="106"/>
      <c r="D174" s="96"/>
      <c r="E174" s="107"/>
      <c r="F174" s="107"/>
      <c r="G174" s="93"/>
      <c r="H174" s="93"/>
      <c r="I174" s="93"/>
      <c r="J174" s="93"/>
      <c r="K174" s="93"/>
      <c r="L174" s="93"/>
      <c r="M174" s="93"/>
      <c r="N174" s="93"/>
      <c r="O174" s="93"/>
      <c r="P174" s="93"/>
      <c r="Q174" s="93"/>
      <c r="R174" s="93"/>
      <c r="S174" s="93"/>
      <c r="T174" s="93"/>
      <c r="U174" s="93"/>
      <c r="V174" s="93"/>
      <c r="W174" s="93"/>
      <c r="X174" s="93"/>
      <c r="Y174" s="93"/>
      <c r="Z174" s="93"/>
      <c r="AA174" s="93"/>
    </row>
    <row r="175" spans="1:27" x14ac:dyDescent="0.2">
      <c r="A175" s="96"/>
      <c r="B175" s="102"/>
      <c r="C175" s="108"/>
      <c r="D175" s="96"/>
      <c r="E175" s="96"/>
      <c r="F175" s="105"/>
      <c r="G175" s="93"/>
      <c r="H175" s="93"/>
      <c r="I175" s="93"/>
      <c r="J175" s="93"/>
      <c r="K175" s="93"/>
      <c r="L175" s="93"/>
      <c r="M175" s="93"/>
      <c r="N175" s="93"/>
      <c r="O175" s="93"/>
      <c r="P175" s="93"/>
      <c r="Q175" s="93"/>
      <c r="R175" s="93"/>
      <c r="S175" s="93"/>
      <c r="T175" s="93"/>
      <c r="U175" s="93"/>
      <c r="V175" s="93"/>
      <c r="W175" s="93"/>
      <c r="X175" s="93"/>
      <c r="Y175" s="93"/>
      <c r="Z175" s="93"/>
      <c r="AA175" s="93"/>
    </row>
    <row r="176" spans="1:27" x14ac:dyDescent="0.2">
      <c r="A176" s="96"/>
      <c r="B176" s="102"/>
      <c r="C176" s="108"/>
      <c r="D176" s="96"/>
      <c r="E176" s="96"/>
      <c r="F176" s="105"/>
      <c r="G176" s="93"/>
      <c r="H176" s="93"/>
      <c r="I176" s="93"/>
      <c r="J176" s="93"/>
      <c r="K176" s="93"/>
      <c r="L176" s="93"/>
      <c r="M176" s="93"/>
      <c r="N176" s="93"/>
      <c r="O176" s="93"/>
      <c r="P176" s="93"/>
      <c r="Q176" s="93"/>
      <c r="R176" s="93"/>
      <c r="S176" s="93"/>
      <c r="T176" s="93"/>
      <c r="U176" s="93"/>
      <c r="V176" s="93"/>
      <c r="W176" s="93"/>
      <c r="X176" s="93"/>
      <c r="Y176" s="93"/>
      <c r="Z176" s="93"/>
      <c r="AA176" s="93"/>
    </row>
    <row r="177" spans="1:27" x14ac:dyDescent="0.2">
      <c r="A177" s="96"/>
      <c r="B177" s="102"/>
      <c r="C177" s="108"/>
      <c r="D177" s="96"/>
      <c r="E177" s="96"/>
      <c r="F177" s="105"/>
      <c r="G177" s="93"/>
      <c r="H177" s="93"/>
      <c r="I177" s="93"/>
      <c r="J177" s="93"/>
      <c r="K177" s="93"/>
      <c r="L177" s="93"/>
      <c r="M177" s="93"/>
      <c r="N177" s="93"/>
      <c r="O177" s="93"/>
      <c r="P177" s="93"/>
      <c r="Q177" s="93"/>
      <c r="R177" s="93"/>
      <c r="S177" s="93"/>
      <c r="T177" s="93"/>
      <c r="U177" s="93"/>
      <c r="V177" s="93"/>
      <c r="W177" s="93"/>
      <c r="X177" s="93"/>
      <c r="Y177" s="93"/>
      <c r="Z177" s="93"/>
      <c r="AA177" s="93"/>
    </row>
    <row r="178" spans="1:27" ht="16" x14ac:dyDescent="0.2">
      <c r="A178" s="96"/>
      <c r="B178" s="102"/>
      <c r="C178" s="106"/>
      <c r="D178" s="96"/>
      <c r="E178" s="107"/>
      <c r="F178" s="107"/>
      <c r="G178" s="93"/>
      <c r="H178" s="93"/>
      <c r="I178" s="93"/>
      <c r="J178" s="93"/>
      <c r="K178" s="93"/>
      <c r="L178" s="93"/>
      <c r="M178" s="93"/>
      <c r="N178" s="93"/>
      <c r="O178" s="93"/>
      <c r="P178" s="93"/>
      <c r="Q178" s="93"/>
      <c r="R178" s="93"/>
      <c r="S178" s="93"/>
      <c r="T178" s="93"/>
      <c r="U178" s="93"/>
      <c r="V178" s="93"/>
      <c r="W178" s="93"/>
      <c r="X178" s="93"/>
      <c r="Y178" s="93"/>
      <c r="Z178" s="93"/>
      <c r="AA178" s="93"/>
    </row>
    <row r="179" spans="1:27" x14ac:dyDescent="0.2">
      <c r="A179" s="96"/>
      <c r="B179" s="102"/>
      <c r="C179" s="100"/>
      <c r="D179" s="101"/>
      <c r="E179" s="101"/>
      <c r="F179" s="109"/>
      <c r="G179" s="93"/>
      <c r="H179" s="93"/>
      <c r="I179" s="93"/>
      <c r="J179" s="93"/>
      <c r="K179" s="93"/>
      <c r="L179" s="93"/>
      <c r="M179" s="93"/>
      <c r="N179" s="93"/>
      <c r="O179" s="93"/>
      <c r="P179" s="93"/>
      <c r="Q179" s="93"/>
      <c r="R179" s="93"/>
      <c r="S179" s="93"/>
      <c r="T179" s="93"/>
      <c r="U179" s="93"/>
      <c r="V179" s="93"/>
      <c r="W179" s="93"/>
      <c r="X179" s="93"/>
      <c r="Y179" s="93"/>
      <c r="Z179" s="93"/>
      <c r="AA179" s="93"/>
    </row>
    <row r="180" spans="1:27" x14ac:dyDescent="0.2">
      <c r="A180" s="96"/>
      <c r="B180" s="102"/>
      <c r="C180" s="100"/>
      <c r="D180" s="101"/>
      <c r="E180" s="101"/>
      <c r="F180" s="109"/>
      <c r="G180" s="93"/>
      <c r="H180" s="93"/>
      <c r="I180" s="93"/>
      <c r="J180" s="93"/>
      <c r="K180" s="93"/>
      <c r="L180" s="93"/>
      <c r="M180" s="93"/>
      <c r="N180" s="93"/>
      <c r="O180" s="93"/>
      <c r="P180" s="93"/>
      <c r="Q180" s="93"/>
      <c r="R180" s="93"/>
      <c r="S180" s="93"/>
      <c r="T180" s="93"/>
      <c r="U180" s="93"/>
      <c r="V180" s="93"/>
      <c r="W180" s="93"/>
      <c r="X180" s="93"/>
      <c r="Y180" s="93"/>
      <c r="Z180" s="93"/>
      <c r="AA180" s="93"/>
    </row>
    <row r="181" spans="1:27" x14ac:dyDescent="0.2">
      <c r="A181" s="96"/>
      <c r="B181" s="102"/>
      <c r="C181" s="100"/>
      <c r="D181" s="101"/>
      <c r="E181" s="101"/>
      <c r="F181" s="109"/>
      <c r="G181" s="93"/>
      <c r="H181" s="93"/>
      <c r="I181" s="93"/>
      <c r="J181" s="93"/>
      <c r="K181" s="93"/>
      <c r="L181" s="93"/>
      <c r="M181" s="93"/>
      <c r="N181" s="93"/>
      <c r="O181" s="93"/>
      <c r="P181" s="93"/>
      <c r="Q181" s="93"/>
      <c r="R181" s="93"/>
      <c r="S181" s="93"/>
      <c r="T181" s="93"/>
      <c r="U181" s="93"/>
      <c r="V181" s="93"/>
      <c r="W181" s="93"/>
      <c r="X181" s="93"/>
      <c r="Y181" s="93"/>
      <c r="Z181" s="93"/>
      <c r="AA181" s="93"/>
    </row>
    <row r="182" spans="1:27" x14ac:dyDescent="0.2">
      <c r="A182" s="96"/>
      <c r="B182" s="102"/>
      <c r="C182" s="100"/>
      <c r="D182" s="101"/>
      <c r="E182" s="101"/>
      <c r="F182" s="109"/>
      <c r="G182" s="93"/>
      <c r="H182" s="93"/>
      <c r="I182" s="93"/>
      <c r="J182" s="93"/>
      <c r="K182" s="93"/>
      <c r="L182" s="93"/>
      <c r="M182" s="93"/>
      <c r="N182" s="93"/>
      <c r="O182" s="93"/>
      <c r="P182" s="93"/>
      <c r="Q182" s="93"/>
      <c r="R182" s="93"/>
      <c r="S182" s="93"/>
      <c r="T182" s="93"/>
      <c r="U182" s="93"/>
      <c r="V182" s="93"/>
      <c r="W182" s="93"/>
      <c r="X182" s="93"/>
      <c r="Y182" s="93"/>
      <c r="Z182" s="93"/>
      <c r="AA182" s="93"/>
    </row>
    <row r="183" spans="1:27" x14ac:dyDescent="0.2">
      <c r="A183" s="96"/>
      <c r="B183" s="96"/>
      <c r="C183" s="100"/>
      <c r="D183" s="101"/>
      <c r="E183" s="101"/>
      <c r="F183" s="109"/>
      <c r="G183" s="93"/>
      <c r="H183" s="93"/>
      <c r="I183" s="93"/>
      <c r="J183" s="93"/>
      <c r="K183" s="93"/>
      <c r="L183" s="93"/>
      <c r="M183" s="93"/>
      <c r="N183" s="93"/>
      <c r="O183" s="93"/>
      <c r="P183" s="93"/>
      <c r="Q183" s="93"/>
      <c r="R183" s="93"/>
      <c r="S183" s="93"/>
      <c r="T183" s="93"/>
      <c r="U183" s="93"/>
      <c r="V183" s="93"/>
      <c r="W183" s="93"/>
      <c r="X183" s="93"/>
      <c r="Y183" s="93"/>
      <c r="Z183" s="93"/>
      <c r="AA183" s="93"/>
    </row>
    <row r="184" spans="1:27" x14ac:dyDescent="0.2">
      <c r="A184" s="96"/>
      <c r="B184" s="96"/>
      <c r="C184" s="100"/>
      <c r="D184" s="101"/>
      <c r="E184" s="101"/>
      <c r="F184" s="109"/>
      <c r="G184" s="93"/>
      <c r="H184" s="93"/>
      <c r="I184" s="93"/>
      <c r="J184" s="93"/>
      <c r="K184" s="93"/>
      <c r="L184" s="93"/>
      <c r="M184" s="93"/>
      <c r="N184" s="93"/>
      <c r="O184" s="93"/>
      <c r="P184" s="93"/>
      <c r="Q184" s="93"/>
      <c r="R184" s="93"/>
      <c r="S184" s="93"/>
      <c r="T184" s="93"/>
      <c r="U184" s="93"/>
      <c r="V184" s="93"/>
      <c r="W184" s="93"/>
      <c r="X184" s="93"/>
      <c r="Y184" s="93"/>
      <c r="Z184" s="93"/>
      <c r="AA184" s="93"/>
    </row>
    <row r="185" spans="1:27" x14ac:dyDescent="0.2">
      <c r="A185" s="96"/>
      <c r="B185" s="96"/>
      <c r="C185" s="100"/>
      <c r="D185" s="101"/>
      <c r="E185" s="101"/>
      <c r="F185" s="109"/>
      <c r="G185" s="93"/>
      <c r="H185" s="93"/>
      <c r="I185" s="93"/>
      <c r="J185" s="93"/>
      <c r="K185" s="93"/>
      <c r="L185" s="93"/>
      <c r="M185" s="93"/>
      <c r="N185" s="93"/>
      <c r="O185" s="93"/>
      <c r="P185" s="93"/>
      <c r="Q185" s="93"/>
      <c r="R185" s="93"/>
      <c r="S185" s="93"/>
      <c r="T185" s="93"/>
      <c r="U185" s="93"/>
      <c r="V185" s="93"/>
      <c r="W185" s="93"/>
      <c r="X185" s="93"/>
      <c r="Y185" s="93"/>
      <c r="Z185" s="93"/>
      <c r="AA185" s="93"/>
    </row>
    <row r="186" spans="1:27" x14ac:dyDescent="0.2">
      <c r="A186" s="96"/>
      <c r="B186" s="96"/>
      <c r="C186" s="96"/>
      <c r="D186" s="96"/>
      <c r="E186" s="96"/>
      <c r="F186" s="105"/>
      <c r="G186" s="93"/>
      <c r="H186" s="93"/>
      <c r="I186" s="93"/>
      <c r="J186" s="93"/>
      <c r="K186" s="93"/>
      <c r="L186" s="93"/>
      <c r="M186" s="93"/>
      <c r="N186" s="93"/>
      <c r="O186" s="93"/>
      <c r="P186" s="93"/>
      <c r="Q186" s="93"/>
      <c r="R186" s="93"/>
      <c r="S186" s="93"/>
      <c r="T186" s="93"/>
      <c r="U186" s="93"/>
      <c r="V186" s="93"/>
      <c r="W186" s="93"/>
      <c r="X186" s="93"/>
      <c r="Y186" s="93"/>
      <c r="Z186" s="93"/>
      <c r="AA186" s="93"/>
    </row>
    <row r="187" spans="1:27" x14ac:dyDescent="0.2">
      <c r="A187" s="96"/>
      <c r="B187" s="96"/>
      <c r="C187" s="96"/>
      <c r="D187" s="96"/>
      <c r="E187" s="96"/>
      <c r="F187" s="105"/>
      <c r="G187" s="93"/>
      <c r="H187" s="93"/>
      <c r="I187" s="93"/>
      <c r="J187" s="93"/>
      <c r="K187" s="93"/>
      <c r="L187" s="93"/>
      <c r="M187" s="93"/>
      <c r="N187" s="93"/>
      <c r="O187" s="93"/>
      <c r="P187" s="93"/>
      <c r="Q187" s="93"/>
      <c r="R187" s="93"/>
      <c r="S187" s="93"/>
      <c r="T187" s="93"/>
      <c r="U187" s="93"/>
      <c r="V187" s="93"/>
      <c r="W187" s="93"/>
      <c r="X187" s="93"/>
      <c r="Y187" s="93"/>
      <c r="Z187" s="93"/>
      <c r="AA187" s="93"/>
    </row>
    <row r="188" spans="1:27" ht="16" x14ac:dyDescent="0.2">
      <c r="A188" s="96"/>
      <c r="B188" s="96"/>
      <c r="C188" s="96"/>
      <c r="D188" s="96"/>
      <c r="E188" s="107"/>
      <c r="F188" s="107"/>
      <c r="G188" s="93"/>
      <c r="H188" s="93"/>
      <c r="I188" s="93"/>
      <c r="J188" s="93"/>
      <c r="K188" s="93"/>
      <c r="L188" s="93"/>
      <c r="M188" s="93"/>
      <c r="N188" s="93"/>
      <c r="O188" s="93"/>
      <c r="P188" s="93"/>
      <c r="Q188" s="93"/>
      <c r="R188" s="93"/>
      <c r="S188" s="93"/>
      <c r="T188" s="93"/>
      <c r="U188" s="93"/>
      <c r="V188" s="93"/>
      <c r="W188" s="93"/>
      <c r="X188" s="93"/>
      <c r="Y188" s="93"/>
      <c r="Z188" s="93"/>
      <c r="AA188" s="93"/>
    </row>
    <row r="189" spans="1:27" x14ac:dyDescent="0.2">
      <c r="A189" s="96"/>
      <c r="B189" s="96"/>
      <c r="C189" s="96"/>
      <c r="D189" s="96"/>
      <c r="E189" s="96"/>
      <c r="F189" s="105"/>
      <c r="G189" s="93"/>
      <c r="H189" s="93"/>
      <c r="I189" s="93"/>
      <c r="J189" s="93"/>
      <c r="K189" s="93"/>
      <c r="L189" s="93"/>
      <c r="M189" s="93"/>
      <c r="N189" s="93"/>
      <c r="O189" s="93"/>
      <c r="P189" s="93"/>
      <c r="Q189" s="93"/>
      <c r="R189" s="93"/>
      <c r="S189" s="93"/>
      <c r="T189" s="93"/>
      <c r="U189" s="93"/>
      <c r="V189" s="93"/>
      <c r="W189" s="93"/>
      <c r="X189" s="93"/>
      <c r="Y189" s="93"/>
      <c r="Z189" s="93"/>
      <c r="AA189" s="93"/>
    </row>
    <row r="190" spans="1:27" x14ac:dyDescent="0.2">
      <c r="A190" s="96"/>
      <c r="B190" s="96"/>
      <c r="C190" s="96"/>
      <c r="D190" s="96"/>
      <c r="E190" s="96"/>
      <c r="F190" s="105"/>
      <c r="G190" s="93"/>
      <c r="H190" s="93"/>
      <c r="I190" s="93"/>
      <c r="J190" s="93"/>
      <c r="K190" s="93"/>
      <c r="L190" s="93"/>
      <c r="M190" s="93"/>
      <c r="N190" s="93"/>
      <c r="O190" s="93"/>
      <c r="P190" s="93"/>
      <c r="Q190" s="93"/>
      <c r="R190" s="93"/>
      <c r="S190" s="93"/>
      <c r="T190" s="93"/>
      <c r="U190" s="93"/>
      <c r="V190" s="93"/>
      <c r="W190" s="93"/>
      <c r="X190" s="93"/>
      <c r="Y190" s="93"/>
      <c r="Z190" s="93"/>
      <c r="AA190" s="93"/>
    </row>
    <row r="191" spans="1:27" x14ac:dyDescent="0.2">
      <c r="A191" s="96"/>
      <c r="B191" s="96"/>
      <c r="C191" s="96"/>
      <c r="D191" s="96"/>
      <c r="E191" s="96"/>
      <c r="F191" s="105"/>
      <c r="G191" s="93"/>
      <c r="H191" s="93"/>
      <c r="I191" s="93"/>
      <c r="J191" s="93"/>
      <c r="K191" s="93"/>
      <c r="L191" s="93"/>
      <c r="M191" s="93"/>
      <c r="N191" s="93"/>
      <c r="O191" s="93"/>
      <c r="P191" s="93"/>
      <c r="Q191" s="93"/>
      <c r="R191" s="93"/>
      <c r="S191" s="93"/>
      <c r="T191" s="93"/>
      <c r="U191" s="93"/>
      <c r="V191" s="93"/>
      <c r="W191" s="93"/>
      <c r="X191" s="93"/>
      <c r="Y191" s="93"/>
      <c r="Z191" s="93"/>
      <c r="AA191" s="93"/>
    </row>
    <row r="192" spans="1:27" x14ac:dyDescent="0.2">
      <c r="A192" s="96"/>
      <c r="B192" s="96"/>
      <c r="C192" s="96"/>
      <c r="D192" s="96"/>
      <c r="E192" s="96"/>
      <c r="F192" s="105"/>
      <c r="G192" s="93"/>
      <c r="H192" s="93"/>
      <c r="I192" s="93"/>
      <c r="J192" s="93"/>
      <c r="K192" s="93"/>
      <c r="L192" s="93"/>
      <c r="M192" s="93"/>
      <c r="N192" s="93"/>
      <c r="O192" s="93"/>
      <c r="P192" s="93"/>
      <c r="Q192" s="93"/>
      <c r="R192" s="93"/>
      <c r="S192" s="93"/>
      <c r="T192" s="93"/>
      <c r="U192" s="93"/>
      <c r="V192" s="93"/>
      <c r="W192" s="93"/>
      <c r="X192" s="93"/>
      <c r="Y192" s="93"/>
      <c r="Z192" s="93"/>
      <c r="AA192" s="93"/>
    </row>
    <row r="193" spans="1:27" x14ac:dyDescent="0.2">
      <c r="A193" s="96"/>
      <c r="B193" s="96"/>
      <c r="C193" s="96"/>
      <c r="D193" s="96"/>
      <c r="E193" s="96"/>
      <c r="F193" s="105"/>
      <c r="G193" s="93"/>
      <c r="H193" s="93"/>
      <c r="I193" s="93"/>
      <c r="J193" s="93"/>
      <c r="K193" s="93"/>
      <c r="L193" s="93"/>
      <c r="M193" s="93"/>
      <c r="N193" s="93"/>
      <c r="O193" s="93"/>
      <c r="P193" s="93"/>
      <c r="Q193" s="93"/>
      <c r="R193" s="93"/>
      <c r="S193" s="93"/>
      <c r="T193" s="93"/>
      <c r="U193" s="93"/>
      <c r="V193" s="93"/>
      <c r="W193" s="93"/>
      <c r="X193" s="93"/>
      <c r="Y193" s="93"/>
      <c r="Z193" s="93"/>
      <c r="AA193" s="93"/>
    </row>
    <row r="194" spans="1:27" x14ac:dyDescent="0.2">
      <c r="A194" s="96"/>
      <c r="B194" s="96"/>
      <c r="C194" s="96"/>
      <c r="D194" s="96"/>
      <c r="E194" s="96"/>
      <c r="F194" s="105"/>
      <c r="G194" s="93"/>
      <c r="H194" s="93"/>
      <c r="I194" s="93"/>
      <c r="J194" s="93"/>
      <c r="K194" s="93"/>
      <c r="L194" s="93"/>
      <c r="M194" s="93"/>
      <c r="N194" s="93"/>
      <c r="O194" s="93"/>
      <c r="P194" s="93"/>
      <c r="Q194" s="93"/>
      <c r="R194" s="93"/>
      <c r="S194" s="93"/>
      <c r="T194" s="93"/>
      <c r="U194" s="93"/>
      <c r="V194" s="93"/>
      <c r="W194" s="93"/>
      <c r="X194" s="93"/>
      <c r="Y194" s="93"/>
      <c r="Z194" s="93"/>
      <c r="AA194" s="93"/>
    </row>
    <row r="195" spans="1:27" x14ac:dyDescent="0.2">
      <c r="A195" s="96"/>
      <c r="B195" s="96"/>
      <c r="C195" s="96"/>
      <c r="D195" s="96"/>
      <c r="E195" s="96"/>
      <c r="F195" s="105"/>
    </row>
    <row r="196" spans="1:27" x14ac:dyDescent="0.2">
      <c r="A196" s="96"/>
      <c r="B196" s="96"/>
      <c r="C196" s="96"/>
      <c r="D196" s="96"/>
      <c r="E196" s="96"/>
      <c r="F196" s="105"/>
    </row>
    <row r="197" spans="1:27" x14ac:dyDescent="0.2">
      <c r="A197" s="96"/>
      <c r="B197" s="96"/>
      <c r="C197" s="96"/>
      <c r="D197" s="96"/>
      <c r="E197" s="96"/>
      <c r="F197" s="105"/>
    </row>
    <row r="198" spans="1:27" x14ac:dyDescent="0.2">
      <c r="A198" s="96"/>
      <c r="B198" s="96"/>
      <c r="C198" s="96"/>
      <c r="D198" s="96"/>
      <c r="E198" s="96"/>
      <c r="F198" s="105"/>
    </row>
    <row r="199" spans="1:27" x14ac:dyDescent="0.2">
      <c r="A199" s="96"/>
      <c r="B199" s="96"/>
      <c r="C199" s="96"/>
      <c r="D199" s="96"/>
      <c r="E199" s="96"/>
      <c r="F199" s="105"/>
    </row>
    <row r="200" spans="1:27" x14ac:dyDescent="0.2">
      <c r="A200" s="96"/>
      <c r="B200" s="96"/>
      <c r="C200" s="96"/>
      <c r="D200" s="96"/>
      <c r="E200" s="96"/>
      <c r="F200" s="105"/>
    </row>
    <row r="201" spans="1:27" x14ac:dyDescent="0.2">
      <c r="A201" s="96"/>
      <c r="B201" s="96"/>
      <c r="C201" s="96"/>
      <c r="D201" s="96"/>
      <c r="E201" s="96"/>
      <c r="F201" s="105"/>
    </row>
    <row r="202" spans="1:27" x14ac:dyDescent="0.2">
      <c r="A202" s="96"/>
      <c r="B202" s="96"/>
      <c r="C202" s="96"/>
      <c r="D202" s="96"/>
      <c r="E202" s="96"/>
      <c r="F202" s="105"/>
    </row>
    <row r="203" spans="1:27" x14ac:dyDescent="0.2">
      <c r="A203" s="96"/>
      <c r="B203" s="96"/>
      <c r="C203" s="96"/>
      <c r="D203" s="96"/>
      <c r="E203" s="96"/>
      <c r="F203" s="105"/>
    </row>
    <row r="204" spans="1:27" x14ac:dyDescent="0.2">
      <c r="A204" s="96"/>
      <c r="B204" s="96"/>
      <c r="C204" s="96"/>
      <c r="D204" s="96"/>
      <c r="E204" s="96"/>
      <c r="F204" s="105"/>
    </row>
    <row r="205" spans="1:27" x14ac:dyDescent="0.2">
      <c r="A205" s="96"/>
      <c r="B205" s="96"/>
      <c r="C205" s="96"/>
      <c r="D205" s="96"/>
      <c r="E205" s="96"/>
      <c r="F205" s="105"/>
    </row>
    <row r="206" spans="1:27" x14ac:dyDescent="0.2">
      <c r="A206" s="96"/>
      <c r="B206" s="96"/>
      <c r="C206" s="96"/>
      <c r="D206" s="96"/>
      <c r="E206" s="96"/>
      <c r="F206" s="105"/>
    </row>
    <row r="207" spans="1:27" x14ac:dyDescent="0.2">
      <c r="A207" s="96"/>
      <c r="B207" s="96"/>
      <c r="C207" s="96"/>
      <c r="D207" s="96"/>
      <c r="E207" s="96"/>
      <c r="F207" s="105"/>
    </row>
    <row r="208" spans="1:27" x14ac:dyDescent="0.2">
      <c r="A208" s="96"/>
      <c r="B208" s="96"/>
      <c r="C208" s="96"/>
      <c r="D208" s="96"/>
      <c r="E208" s="96"/>
      <c r="F208" s="105"/>
    </row>
    <row r="209" spans="1:6" x14ac:dyDescent="0.2">
      <c r="A209" s="96"/>
      <c r="B209" s="96"/>
      <c r="C209" s="96"/>
      <c r="D209" s="96"/>
      <c r="E209" s="96"/>
      <c r="F209" s="105"/>
    </row>
    <row r="210" spans="1:6" x14ac:dyDescent="0.2">
      <c r="A210" s="96"/>
      <c r="B210" s="96"/>
      <c r="C210" s="96"/>
      <c r="D210" s="96"/>
      <c r="E210" s="96"/>
      <c r="F210" s="105"/>
    </row>
    <row r="211" spans="1:6" x14ac:dyDescent="0.2">
      <c r="A211" s="96"/>
      <c r="B211" s="96"/>
      <c r="C211" s="96"/>
      <c r="D211" s="96"/>
      <c r="E211" s="96"/>
      <c r="F211" s="105"/>
    </row>
    <row r="212" spans="1:6" x14ac:dyDescent="0.2">
      <c r="A212" s="96"/>
      <c r="B212" s="96"/>
      <c r="C212" s="96"/>
      <c r="D212" s="96"/>
      <c r="E212" s="96"/>
      <c r="F212" s="105"/>
    </row>
    <row r="213" spans="1:6" x14ac:dyDescent="0.2">
      <c r="A213" s="96"/>
      <c r="B213" s="96"/>
      <c r="C213" s="96"/>
      <c r="D213" s="96"/>
      <c r="E213" s="96"/>
      <c r="F213" s="105"/>
    </row>
    <row r="214" spans="1:6" x14ac:dyDescent="0.2">
      <c r="A214" s="96"/>
      <c r="B214" s="96"/>
      <c r="C214" s="96"/>
      <c r="D214" s="96"/>
      <c r="E214" s="96"/>
      <c r="F214" s="105"/>
    </row>
    <row r="215" spans="1:6" x14ac:dyDescent="0.2">
      <c r="A215" s="96"/>
      <c r="B215" s="96"/>
      <c r="C215" s="96"/>
      <c r="D215" s="96"/>
      <c r="E215" s="96"/>
      <c r="F215" s="105"/>
    </row>
    <row r="216" spans="1:6" x14ac:dyDescent="0.2">
      <c r="A216" s="96"/>
      <c r="B216" s="96"/>
      <c r="C216" s="96"/>
      <c r="D216" s="96"/>
      <c r="E216" s="96"/>
      <c r="F216" s="105"/>
    </row>
    <row r="217" spans="1:6" x14ac:dyDescent="0.2">
      <c r="A217" s="96"/>
      <c r="B217" s="96"/>
      <c r="C217" s="96"/>
      <c r="D217" s="96"/>
      <c r="E217" s="96"/>
      <c r="F217" s="105"/>
    </row>
    <row r="218" spans="1:6" x14ac:dyDescent="0.2">
      <c r="A218" s="96"/>
      <c r="B218" s="96"/>
      <c r="C218" s="96"/>
      <c r="D218" s="96"/>
      <c r="E218" s="96"/>
      <c r="F218" s="105"/>
    </row>
    <row r="219" spans="1:6" x14ac:dyDescent="0.2">
      <c r="A219" s="96"/>
      <c r="B219" s="96"/>
      <c r="C219" s="96"/>
      <c r="D219" s="96"/>
      <c r="E219" s="96"/>
      <c r="F219" s="105"/>
    </row>
    <row r="220" spans="1:6" x14ac:dyDescent="0.2">
      <c r="A220" s="96"/>
      <c r="B220" s="96"/>
      <c r="C220" s="96"/>
      <c r="D220" s="96"/>
      <c r="E220" s="96"/>
      <c r="F220" s="105"/>
    </row>
    <row r="221" spans="1:6" x14ac:dyDescent="0.2">
      <c r="A221" s="96"/>
      <c r="B221" s="96"/>
      <c r="C221" s="96"/>
      <c r="D221" s="96"/>
      <c r="E221" s="96"/>
      <c r="F221" s="105"/>
    </row>
    <row r="222" spans="1:6" x14ac:dyDescent="0.2">
      <c r="A222" s="96"/>
      <c r="B222" s="96"/>
      <c r="C222" s="96"/>
      <c r="D222" s="96"/>
      <c r="E222" s="96"/>
      <c r="F222" s="105"/>
    </row>
    <row r="223" spans="1:6" x14ac:dyDescent="0.2">
      <c r="A223" s="96"/>
      <c r="B223" s="96"/>
      <c r="C223" s="96"/>
      <c r="D223" s="96"/>
      <c r="E223" s="96"/>
      <c r="F223" s="105"/>
    </row>
    <row r="224" spans="1:6" x14ac:dyDescent="0.2">
      <c r="A224" s="96"/>
      <c r="B224" s="96"/>
      <c r="C224" s="96"/>
      <c r="D224" s="96"/>
      <c r="E224" s="96"/>
      <c r="F224" s="105"/>
    </row>
    <row r="225" spans="1:8" x14ac:dyDescent="0.2">
      <c r="A225" s="96"/>
      <c r="B225" s="96"/>
      <c r="C225" s="96"/>
      <c r="D225" s="96"/>
      <c r="E225" s="96"/>
      <c r="F225" s="105"/>
    </row>
    <row r="226" spans="1:8" x14ac:dyDescent="0.2">
      <c r="A226" s="96"/>
      <c r="B226" s="96"/>
      <c r="C226" s="96"/>
      <c r="D226" s="96"/>
      <c r="E226" s="96"/>
      <c r="F226" s="105"/>
    </row>
    <row r="227" spans="1:8" x14ac:dyDescent="0.2">
      <c r="A227" s="96"/>
      <c r="B227" s="96"/>
      <c r="C227" s="96"/>
      <c r="D227" s="96"/>
      <c r="E227" s="96"/>
      <c r="F227" s="105"/>
    </row>
    <row r="228" spans="1:8" x14ac:dyDescent="0.2">
      <c r="A228" s="96"/>
      <c r="B228" s="96"/>
      <c r="C228" s="96"/>
      <c r="D228" s="96"/>
      <c r="E228" s="96"/>
      <c r="F228" s="105"/>
    </row>
    <row r="229" spans="1:8" x14ac:dyDescent="0.2">
      <c r="A229" s="96"/>
      <c r="B229" s="96"/>
      <c r="C229" s="96"/>
      <c r="D229" s="96"/>
      <c r="E229" s="96"/>
      <c r="F229" s="105"/>
    </row>
    <row r="230" spans="1:8" x14ac:dyDescent="0.2">
      <c r="A230" s="96"/>
      <c r="B230" s="96"/>
      <c r="C230" s="96"/>
      <c r="D230" s="96"/>
      <c r="E230" s="96"/>
      <c r="F230" s="105"/>
    </row>
    <row r="231" spans="1:8" x14ac:dyDescent="0.2">
      <c r="A231" s="96"/>
      <c r="B231" s="96"/>
      <c r="C231" s="96"/>
      <c r="D231" s="96"/>
      <c r="E231" s="96"/>
      <c r="F231" s="105"/>
    </row>
    <row r="232" spans="1:8" x14ac:dyDescent="0.2">
      <c r="A232" s="96"/>
      <c r="B232" s="96"/>
      <c r="C232" s="96"/>
      <c r="D232" s="96"/>
      <c r="E232" s="96"/>
      <c r="F232" s="105"/>
      <c r="G232" s="96"/>
      <c r="H232" s="96"/>
    </row>
    <row r="233" spans="1:8" x14ac:dyDescent="0.2">
      <c r="A233" s="96"/>
      <c r="B233" s="96"/>
      <c r="C233" s="96"/>
      <c r="D233" s="96"/>
      <c r="E233" s="96"/>
      <c r="F233" s="105"/>
      <c r="G233" s="96"/>
      <c r="H233" s="96"/>
    </row>
    <row r="234" spans="1:8" x14ac:dyDescent="0.2">
      <c r="A234" s="96"/>
      <c r="B234" s="96"/>
      <c r="C234" s="96"/>
      <c r="D234" s="96"/>
      <c r="E234" s="96"/>
      <c r="F234" s="105"/>
      <c r="G234" s="96"/>
      <c r="H234" s="96"/>
    </row>
    <row r="235" spans="1:8" x14ac:dyDescent="0.2">
      <c r="A235" s="96"/>
      <c r="B235" s="96"/>
      <c r="C235" s="96"/>
      <c r="D235" s="96"/>
      <c r="E235" s="96"/>
      <c r="F235" s="105"/>
      <c r="G235" s="96"/>
      <c r="H235" s="96"/>
    </row>
    <row r="236" spans="1:8" x14ac:dyDescent="0.2">
      <c r="A236" s="96"/>
      <c r="B236" s="96"/>
      <c r="C236" s="96"/>
      <c r="D236" s="96"/>
      <c r="E236" s="96"/>
      <c r="F236" s="105"/>
      <c r="G236" s="96"/>
      <c r="H236" s="96"/>
    </row>
    <row r="237" spans="1:8" x14ac:dyDescent="0.2">
      <c r="A237" s="96"/>
      <c r="B237" s="96"/>
      <c r="C237" s="96"/>
      <c r="D237" s="96"/>
      <c r="E237" s="96"/>
      <c r="F237" s="105"/>
      <c r="G237" s="96"/>
      <c r="H237" s="96"/>
    </row>
    <row r="238" spans="1:8" x14ac:dyDescent="0.2">
      <c r="A238" s="96"/>
      <c r="B238" s="96"/>
      <c r="C238" s="96"/>
      <c r="D238" s="96"/>
      <c r="E238" s="96"/>
      <c r="F238" s="105"/>
      <c r="G238" s="96"/>
      <c r="H238" s="96"/>
    </row>
    <row r="239" spans="1:8" x14ac:dyDescent="0.2">
      <c r="A239" s="96"/>
      <c r="B239" s="96"/>
      <c r="C239" s="96"/>
      <c r="D239" s="96"/>
      <c r="E239" s="96"/>
      <c r="F239" s="105"/>
      <c r="G239" s="96"/>
      <c r="H239" s="96"/>
    </row>
    <row r="240" spans="1:8" x14ac:dyDescent="0.2">
      <c r="A240" s="96"/>
      <c r="B240" s="96"/>
      <c r="C240" s="96"/>
      <c r="D240" s="96"/>
      <c r="E240" s="96"/>
      <c r="F240" s="105"/>
      <c r="G240" s="96"/>
      <c r="H240" s="96"/>
    </row>
    <row r="241" spans="1:8" x14ac:dyDescent="0.2">
      <c r="A241" s="96"/>
      <c r="B241" s="96"/>
      <c r="C241" s="96"/>
      <c r="D241" s="96"/>
      <c r="E241" s="96"/>
      <c r="F241" s="105"/>
      <c r="G241" s="96"/>
      <c r="H241" s="96"/>
    </row>
    <row r="242" spans="1:8" x14ac:dyDescent="0.2">
      <c r="A242" s="96"/>
      <c r="B242" s="96"/>
      <c r="C242" s="96"/>
      <c r="D242" s="96"/>
      <c r="E242" s="96"/>
      <c r="F242" s="105"/>
      <c r="G242" s="96"/>
      <c r="H242" s="96"/>
    </row>
    <row r="243" spans="1:8" x14ac:dyDescent="0.2">
      <c r="A243" s="96"/>
      <c r="B243" s="96"/>
      <c r="C243" s="96"/>
      <c r="D243" s="96"/>
      <c r="E243" s="96"/>
      <c r="F243" s="105"/>
      <c r="G243" s="96"/>
      <c r="H243" s="96"/>
    </row>
    <row r="244" spans="1:8" x14ac:dyDescent="0.2">
      <c r="A244" s="96"/>
      <c r="B244" s="96"/>
      <c r="C244" s="96"/>
      <c r="D244" s="96"/>
      <c r="E244" s="96"/>
      <c r="F244" s="105"/>
      <c r="G244" s="96"/>
      <c r="H244" s="96"/>
    </row>
    <row r="245" spans="1:8" x14ac:dyDescent="0.2">
      <c r="A245" s="96"/>
      <c r="B245" s="96"/>
      <c r="C245" s="96"/>
      <c r="D245" s="96"/>
      <c r="E245" s="96"/>
      <c r="F245" s="105"/>
      <c r="G245" s="96"/>
      <c r="H245" s="96"/>
    </row>
    <row r="246" spans="1:8" x14ac:dyDescent="0.2">
      <c r="A246" s="96"/>
      <c r="B246" s="96"/>
      <c r="C246" s="96"/>
      <c r="D246" s="96"/>
      <c r="E246" s="96"/>
      <c r="F246" s="105"/>
      <c r="G246" s="96"/>
      <c r="H246" s="96"/>
    </row>
    <row r="247" spans="1:8" x14ac:dyDescent="0.2">
      <c r="A247" s="96"/>
      <c r="B247" s="96"/>
      <c r="C247" s="96"/>
      <c r="D247" s="96"/>
      <c r="E247" s="96"/>
      <c r="F247" s="105"/>
      <c r="G247" s="96"/>
      <c r="H247" s="96"/>
    </row>
    <row r="248" spans="1:8" x14ac:dyDescent="0.2">
      <c r="A248" s="96"/>
      <c r="B248" s="96"/>
      <c r="C248" s="96"/>
      <c r="D248" s="96"/>
      <c r="E248" s="96"/>
      <c r="F248" s="105"/>
      <c r="G248" s="96"/>
      <c r="H248" s="96"/>
    </row>
    <row r="249" spans="1:8" x14ac:dyDescent="0.2">
      <c r="A249" s="96"/>
      <c r="B249" s="96"/>
      <c r="C249" s="96"/>
      <c r="D249" s="96"/>
      <c r="E249" s="96"/>
      <c r="F249" s="105"/>
      <c r="G249" s="96"/>
      <c r="H249" s="96"/>
    </row>
    <row r="250" spans="1:8" x14ac:dyDescent="0.2">
      <c r="A250" s="96"/>
      <c r="B250" s="96"/>
      <c r="C250" s="96"/>
      <c r="D250" s="96"/>
      <c r="E250" s="96"/>
      <c r="F250" s="105"/>
      <c r="G250" s="96"/>
      <c r="H250" s="96"/>
    </row>
    <row r="251" spans="1:8" x14ac:dyDescent="0.2">
      <c r="A251" s="96"/>
      <c r="B251" s="96"/>
      <c r="C251" s="96"/>
      <c r="D251" s="96"/>
      <c r="E251" s="96"/>
      <c r="F251" s="105"/>
      <c r="G251" s="96"/>
      <c r="H251" s="96"/>
    </row>
    <row r="252" spans="1:8" x14ac:dyDescent="0.2">
      <c r="A252" s="96"/>
      <c r="B252" s="96"/>
      <c r="C252" s="96"/>
      <c r="D252" s="96"/>
      <c r="E252" s="96"/>
      <c r="F252" s="105"/>
      <c r="G252" s="96"/>
      <c r="H252" s="96"/>
    </row>
    <row r="253" spans="1:8" x14ac:dyDescent="0.2">
      <c r="A253" s="96"/>
      <c r="B253" s="96"/>
      <c r="C253" s="96"/>
      <c r="D253" s="96"/>
      <c r="E253" s="96"/>
      <c r="F253" s="105"/>
      <c r="G253" s="96"/>
      <c r="H253" s="96"/>
    </row>
    <row r="254" spans="1:8" x14ac:dyDescent="0.2">
      <c r="A254" s="96"/>
      <c r="B254" s="96"/>
      <c r="C254" s="96"/>
      <c r="D254" s="96"/>
      <c r="E254" s="96"/>
      <c r="F254" s="105"/>
      <c r="G254" s="96"/>
      <c r="H254" s="96"/>
    </row>
    <row r="255" spans="1:8" x14ac:dyDescent="0.2">
      <c r="A255" s="96"/>
      <c r="B255" s="96"/>
      <c r="C255" s="96"/>
      <c r="D255" s="96"/>
      <c r="E255" s="96"/>
      <c r="F255" s="105"/>
      <c r="G255" s="96"/>
      <c r="H255" s="96"/>
    </row>
    <row r="256" spans="1:8" x14ac:dyDescent="0.2">
      <c r="A256" s="96"/>
      <c r="B256" s="96"/>
      <c r="C256" s="96"/>
      <c r="D256" s="96"/>
      <c r="E256" s="96"/>
      <c r="F256" s="105"/>
      <c r="G256" s="96"/>
      <c r="H256" s="96"/>
    </row>
    <row r="257" spans="1:8" x14ac:dyDescent="0.2">
      <c r="A257" s="96"/>
      <c r="B257" s="96"/>
      <c r="C257" s="96"/>
      <c r="D257" s="96"/>
      <c r="E257" s="96"/>
      <c r="F257" s="105"/>
      <c r="G257" s="96"/>
      <c r="H257" s="96"/>
    </row>
    <row r="258" spans="1:8" x14ac:dyDescent="0.2">
      <c r="A258" s="96"/>
      <c r="B258" s="96"/>
      <c r="C258" s="96"/>
      <c r="D258" s="96"/>
      <c r="E258" s="96"/>
      <c r="F258" s="105"/>
      <c r="G258" s="96"/>
      <c r="H258" s="96"/>
    </row>
    <row r="259" spans="1:8" x14ac:dyDescent="0.2">
      <c r="A259" s="96"/>
      <c r="B259" s="96"/>
      <c r="C259" s="96"/>
      <c r="D259" s="96"/>
      <c r="E259" s="96"/>
      <c r="F259" s="105"/>
      <c r="G259" s="96"/>
      <c r="H259" s="96"/>
    </row>
    <row r="260" spans="1:8" x14ac:dyDescent="0.2">
      <c r="A260" s="96"/>
      <c r="B260" s="96"/>
      <c r="C260" s="96"/>
      <c r="D260" s="96"/>
      <c r="E260" s="96"/>
      <c r="F260" s="105"/>
      <c r="G260" s="96"/>
      <c r="H260" s="96"/>
    </row>
    <row r="261" spans="1:8" x14ac:dyDescent="0.2">
      <c r="A261" s="96"/>
      <c r="B261" s="96"/>
      <c r="C261" s="96"/>
      <c r="D261" s="96"/>
      <c r="E261" s="96"/>
      <c r="F261" s="105"/>
      <c r="G261" s="96"/>
      <c r="H261" s="96"/>
    </row>
    <row r="262" spans="1:8" x14ac:dyDescent="0.2">
      <c r="A262" s="96"/>
      <c r="B262" s="96"/>
      <c r="C262" s="96"/>
      <c r="D262" s="96"/>
      <c r="E262" s="96"/>
      <c r="F262" s="105"/>
      <c r="G262" s="96"/>
      <c r="H262" s="96"/>
    </row>
    <row r="263" spans="1:8" x14ac:dyDescent="0.2">
      <c r="A263" s="96"/>
      <c r="B263" s="96"/>
      <c r="C263" s="96"/>
      <c r="D263" s="96"/>
      <c r="E263" s="96"/>
      <c r="F263" s="105"/>
      <c r="G263" s="96"/>
      <c r="H263" s="96"/>
    </row>
    <row r="264" spans="1:8" x14ac:dyDescent="0.2">
      <c r="A264" s="96"/>
      <c r="B264" s="96"/>
      <c r="C264" s="96"/>
      <c r="D264" s="96"/>
      <c r="E264" s="96"/>
      <c r="F264" s="105"/>
      <c r="G264" s="96"/>
      <c r="H264" s="96"/>
    </row>
    <row r="265" spans="1:8" x14ac:dyDescent="0.2">
      <c r="A265" s="96"/>
      <c r="B265" s="96"/>
      <c r="C265" s="96"/>
      <c r="D265" s="96"/>
      <c r="E265" s="96"/>
      <c r="F265" s="105"/>
      <c r="G265" s="96"/>
      <c r="H265" s="96"/>
    </row>
    <row r="266" spans="1:8" x14ac:dyDescent="0.2">
      <c r="A266" s="96"/>
      <c r="B266" s="96"/>
      <c r="C266" s="96"/>
      <c r="D266" s="96"/>
      <c r="E266" s="96"/>
      <c r="F266" s="105"/>
      <c r="G266" s="96"/>
      <c r="H266" s="96"/>
    </row>
    <row r="267" spans="1:8" x14ac:dyDescent="0.2">
      <c r="A267" s="96"/>
      <c r="B267" s="96"/>
      <c r="C267" s="96"/>
      <c r="D267" s="96"/>
      <c r="E267" s="96"/>
      <c r="F267" s="105"/>
      <c r="G267" s="96"/>
      <c r="H267" s="96"/>
    </row>
    <row r="268" spans="1:8" x14ac:dyDescent="0.2">
      <c r="A268" s="96"/>
      <c r="B268" s="96"/>
      <c r="C268" s="96"/>
      <c r="D268" s="96"/>
      <c r="E268" s="96"/>
      <c r="F268" s="105"/>
      <c r="G268" s="96"/>
      <c r="H268" s="96"/>
    </row>
    <row r="269" spans="1:8" x14ac:dyDescent="0.2">
      <c r="A269" s="96"/>
      <c r="B269" s="96"/>
      <c r="C269" s="96"/>
      <c r="D269" s="96"/>
      <c r="E269" s="96"/>
      <c r="F269" s="105"/>
      <c r="G269" s="96"/>
      <c r="H269" s="96"/>
    </row>
    <row r="270" spans="1:8" x14ac:dyDescent="0.2">
      <c r="A270" s="96"/>
      <c r="B270" s="96"/>
      <c r="C270" s="96"/>
      <c r="D270" s="96"/>
      <c r="E270" s="96"/>
      <c r="F270" s="105"/>
      <c r="G270" s="96"/>
      <c r="H270" s="96"/>
    </row>
    <row r="271" spans="1:8" x14ac:dyDescent="0.2">
      <c r="A271" s="96"/>
      <c r="B271" s="96"/>
      <c r="C271" s="96"/>
      <c r="D271" s="96"/>
      <c r="E271" s="96"/>
      <c r="F271" s="105"/>
      <c r="G271" s="96"/>
      <c r="H271" s="96"/>
    </row>
    <row r="272" spans="1:8" x14ac:dyDescent="0.2">
      <c r="A272" s="96"/>
      <c r="B272" s="96"/>
      <c r="C272" s="96"/>
      <c r="D272" s="96"/>
      <c r="E272" s="96"/>
      <c r="F272" s="105"/>
      <c r="G272" s="96"/>
      <c r="H272" s="96"/>
    </row>
    <row r="273" spans="1:8" x14ac:dyDescent="0.2">
      <c r="A273" s="96"/>
      <c r="B273" s="96"/>
      <c r="C273" s="96"/>
      <c r="D273" s="96"/>
      <c r="E273" s="96"/>
      <c r="F273" s="105"/>
      <c r="G273" s="96"/>
      <c r="H273" s="96"/>
    </row>
    <row r="274" spans="1:8" x14ac:dyDescent="0.2">
      <c r="A274" s="96"/>
      <c r="B274" s="96"/>
      <c r="C274" s="96"/>
      <c r="D274" s="96"/>
      <c r="E274" s="96"/>
      <c r="F274" s="105"/>
      <c r="G274" s="96"/>
      <c r="H274" s="96"/>
    </row>
    <row r="275" spans="1:8" x14ac:dyDescent="0.2">
      <c r="A275" s="96"/>
      <c r="B275" s="96"/>
      <c r="C275" s="96"/>
      <c r="D275" s="96"/>
      <c r="E275" s="96"/>
      <c r="F275" s="105"/>
      <c r="G275" s="96"/>
      <c r="H275" s="96"/>
    </row>
    <row r="276" spans="1:8" x14ac:dyDescent="0.2">
      <c r="A276" s="96"/>
      <c r="B276" s="96"/>
      <c r="C276" s="96"/>
      <c r="D276" s="96"/>
      <c r="E276" s="96"/>
      <c r="F276" s="105"/>
      <c r="G276" s="96"/>
      <c r="H276" s="96"/>
    </row>
    <row r="277" spans="1:8" x14ac:dyDescent="0.2">
      <c r="A277" s="96"/>
      <c r="B277" s="96"/>
      <c r="C277" s="96"/>
      <c r="D277" s="96"/>
      <c r="E277" s="96"/>
      <c r="F277" s="105"/>
      <c r="G277" s="96"/>
      <c r="H277" s="96"/>
    </row>
    <row r="278" spans="1:8" x14ac:dyDescent="0.2">
      <c r="A278" s="96"/>
      <c r="B278" s="96"/>
      <c r="C278" s="96"/>
      <c r="D278" s="96"/>
      <c r="E278" s="96"/>
      <c r="F278" s="105"/>
      <c r="G278" s="96"/>
      <c r="H278" s="96"/>
    </row>
    <row r="279" spans="1:8" x14ac:dyDescent="0.2">
      <c r="A279" s="96"/>
      <c r="B279" s="96"/>
      <c r="C279" s="96"/>
      <c r="D279" s="96"/>
      <c r="E279" s="96"/>
      <c r="F279" s="105"/>
      <c r="G279" s="96"/>
      <c r="H279" s="96"/>
    </row>
    <row r="280" spans="1:8" x14ac:dyDescent="0.2">
      <c r="A280" s="96"/>
      <c r="B280" s="96"/>
      <c r="C280" s="96"/>
      <c r="D280" s="96"/>
      <c r="E280" s="96"/>
      <c r="F280" s="105"/>
      <c r="G280" s="96"/>
      <c r="H280" s="96"/>
    </row>
    <row r="281" spans="1:8" x14ac:dyDescent="0.2">
      <c r="A281" s="96"/>
      <c r="B281" s="96"/>
      <c r="C281" s="96"/>
      <c r="D281" s="96"/>
      <c r="E281" s="96"/>
      <c r="F281" s="105"/>
      <c r="G281" s="96"/>
      <c r="H281" s="96"/>
    </row>
    <row r="282" spans="1:8" x14ac:dyDescent="0.2">
      <c r="A282" s="96"/>
      <c r="B282" s="96"/>
      <c r="C282" s="96"/>
      <c r="D282" s="96"/>
      <c r="E282" s="96"/>
      <c r="F282" s="105"/>
      <c r="G282" s="96"/>
      <c r="H282" s="96"/>
    </row>
    <row r="283" spans="1:8" x14ac:dyDescent="0.2">
      <c r="A283" s="96"/>
      <c r="B283" s="96"/>
      <c r="C283" s="96"/>
      <c r="D283" s="96"/>
      <c r="E283" s="96"/>
      <c r="F283" s="105"/>
      <c r="G283" s="96"/>
      <c r="H283" s="96"/>
    </row>
    <row r="284" spans="1:8" x14ac:dyDescent="0.2">
      <c r="A284" s="96"/>
      <c r="B284" s="96"/>
      <c r="C284" s="96"/>
      <c r="D284" s="96"/>
      <c r="E284" s="96"/>
      <c r="F284" s="105"/>
      <c r="G284" s="96"/>
      <c r="H284" s="96"/>
    </row>
    <row r="285" spans="1:8" x14ac:dyDescent="0.2">
      <c r="A285" s="96"/>
      <c r="B285" s="96"/>
      <c r="C285" s="96"/>
      <c r="D285" s="96"/>
      <c r="E285" s="96"/>
      <c r="F285" s="105"/>
      <c r="G285" s="96"/>
      <c r="H285" s="96"/>
    </row>
    <row r="286" spans="1:8" x14ac:dyDescent="0.2">
      <c r="A286" s="96"/>
      <c r="B286" s="96"/>
      <c r="C286" s="96"/>
      <c r="D286" s="96"/>
      <c r="E286" s="96"/>
      <c r="F286" s="105"/>
      <c r="G286" s="96"/>
      <c r="H286" s="96"/>
    </row>
    <row r="287" spans="1:8" x14ac:dyDescent="0.2">
      <c r="A287" s="96"/>
      <c r="B287" s="96"/>
      <c r="C287" s="96"/>
      <c r="D287" s="96"/>
      <c r="E287" s="96"/>
      <c r="F287" s="105"/>
      <c r="G287" s="96"/>
      <c r="H287" s="96"/>
    </row>
    <row r="288" spans="1:8" x14ac:dyDescent="0.2">
      <c r="A288" s="96"/>
      <c r="B288" s="96"/>
      <c r="C288" s="96"/>
      <c r="D288" s="96"/>
      <c r="E288" s="96"/>
      <c r="F288" s="105"/>
      <c r="G288" s="96"/>
      <c r="H288" s="96"/>
    </row>
    <row r="289" spans="1:8" x14ac:dyDescent="0.2">
      <c r="A289" s="96"/>
      <c r="B289" s="96"/>
      <c r="C289" s="96"/>
      <c r="D289" s="96"/>
      <c r="E289" s="96"/>
      <c r="F289" s="105"/>
      <c r="G289" s="96"/>
      <c r="H289" s="96"/>
    </row>
    <row r="290" spans="1:8" x14ac:dyDescent="0.2">
      <c r="A290" s="96"/>
      <c r="B290" s="96"/>
      <c r="C290" s="96"/>
      <c r="D290" s="96"/>
      <c r="E290" s="96"/>
      <c r="F290" s="105"/>
      <c r="G290" s="96"/>
      <c r="H290" s="96"/>
    </row>
    <row r="291" spans="1:8" x14ac:dyDescent="0.2">
      <c r="A291" s="96"/>
      <c r="B291" s="96"/>
      <c r="C291" s="96"/>
      <c r="D291" s="96"/>
      <c r="E291" s="96"/>
      <c r="F291" s="105"/>
      <c r="G291" s="96"/>
      <c r="H291" s="96"/>
    </row>
    <row r="292" spans="1:8" x14ac:dyDescent="0.2">
      <c r="A292" s="96"/>
      <c r="B292" s="96"/>
      <c r="C292" s="96"/>
      <c r="D292" s="96"/>
      <c r="E292" s="96"/>
      <c r="F292" s="105"/>
      <c r="G292" s="96"/>
      <c r="H292" s="96"/>
    </row>
    <row r="293" spans="1:8" x14ac:dyDescent="0.2">
      <c r="A293" s="96"/>
      <c r="B293" s="96"/>
      <c r="C293" s="96"/>
      <c r="D293" s="96"/>
      <c r="E293" s="96"/>
      <c r="F293" s="105"/>
      <c r="G293" s="96"/>
      <c r="H293" s="96"/>
    </row>
    <row r="294" spans="1:8" x14ac:dyDescent="0.2">
      <c r="A294" s="96"/>
      <c r="B294" s="96"/>
      <c r="C294" s="96"/>
      <c r="D294" s="96"/>
      <c r="E294" s="96"/>
      <c r="F294" s="105"/>
      <c r="G294" s="96"/>
      <c r="H294" s="96"/>
    </row>
    <row r="295" spans="1:8" x14ac:dyDescent="0.2">
      <c r="A295" s="96"/>
      <c r="B295" s="96"/>
      <c r="C295" s="96"/>
      <c r="D295" s="96"/>
      <c r="E295" s="96"/>
      <c r="F295" s="105"/>
      <c r="G295" s="96"/>
      <c r="H295" s="96"/>
    </row>
    <row r="296" spans="1:8" x14ac:dyDescent="0.2">
      <c r="A296" s="96"/>
      <c r="B296" s="96"/>
      <c r="C296" s="96"/>
      <c r="D296" s="96"/>
      <c r="E296" s="96"/>
      <c r="F296" s="105"/>
      <c r="G296" s="96"/>
      <c r="H296" s="96"/>
    </row>
    <row r="297" spans="1:8" x14ac:dyDescent="0.2">
      <c r="A297" s="96"/>
      <c r="B297" s="96"/>
      <c r="C297" s="96"/>
      <c r="D297" s="96"/>
      <c r="E297" s="96"/>
      <c r="F297" s="105"/>
      <c r="G297" s="96"/>
      <c r="H297" s="96"/>
    </row>
    <row r="298" spans="1:8" x14ac:dyDescent="0.2">
      <c r="A298" s="96"/>
      <c r="B298" s="96"/>
      <c r="C298" s="96"/>
      <c r="D298" s="96"/>
      <c r="E298" s="96"/>
      <c r="F298" s="105"/>
      <c r="G298" s="96"/>
      <c r="H298" s="96"/>
    </row>
    <row r="299" spans="1:8" x14ac:dyDescent="0.2">
      <c r="A299" s="96"/>
      <c r="B299" s="96"/>
      <c r="C299" s="96"/>
      <c r="D299" s="96"/>
      <c r="E299" s="96"/>
      <c r="F299" s="105"/>
      <c r="G299" s="96"/>
      <c r="H299" s="96"/>
    </row>
    <row r="300" spans="1:8" x14ac:dyDescent="0.2">
      <c r="A300" s="96"/>
      <c r="B300" s="96"/>
      <c r="C300" s="96"/>
      <c r="D300" s="96"/>
      <c r="E300" s="96"/>
      <c r="F300" s="105"/>
      <c r="G300" s="96"/>
      <c r="H300" s="96"/>
    </row>
    <row r="301" spans="1:8" x14ac:dyDescent="0.2">
      <c r="A301" s="96"/>
      <c r="B301" s="96"/>
      <c r="C301" s="96"/>
      <c r="D301" s="96"/>
      <c r="E301" s="96"/>
      <c r="F301" s="105"/>
      <c r="G301" s="96"/>
      <c r="H301" s="96"/>
    </row>
    <row r="302" spans="1:8" x14ac:dyDescent="0.2">
      <c r="A302" s="96"/>
      <c r="B302" s="96"/>
      <c r="C302" s="96"/>
      <c r="D302" s="96"/>
      <c r="E302" s="96"/>
      <c r="F302" s="105"/>
      <c r="G302" s="96"/>
      <c r="H302" s="96"/>
    </row>
    <row r="303" spans="1:8" x14ac:dyDescent="0.2">
      <c r="A303" s="96"/>
      <c r="B303" s="96"/>
      <c r="C303" s="96"/>
      <c r="D303" s="96"/>
      <c r="E303" s="96"/>
      <c r="F303" s="105"/>
      <c r="G303" s="96"/>
      <c r="H303" s="96"/>
    </row>
    <row r="304" spans="1:8" x14ac:dyDescent="0.2">
      <c r="A304" s="96"/>
      <c r="B304" s="96"/>
      <c r="C304" s="96"/>
      <c r="D304" s="96"/>
      <c r="E304" s="96"/>
      <c r="F304" s="105"/>
      <c r="G304" s="96"/>
      <c r="H304" s="96"/>
    </row>
    <row r="305" spans="1:8" x14ac:dyDescent="0.2">
      <c r="A305" s="96"/>
      <c r="B305" s="96"/>
      <c r="C305" s="96"/>
      <c r="D305" s="96"/>
      <c r="E305" s="96"/>
      <c r="F305" s="105"/>
      <c r="G305" s="96"/>
      <c r="H305" s="96"/>
    </row>
    <row r="306" spans="1:8" x14ac:dyDescent="0.2">
      <c r="A306" s="96"/>
      <c r="B306" s="96"/>
      <c r="C306" s="96"/>
      <c r="D306" s="96"/>
      <c r="E306" s="96"/>
      <c r="F306" s="105"/>
      <c r="G306" s="96"/>
      <c r="H306" s="96"/>
    </row>
    <row r="307" spans="1:8" x14ac:dyDescent="0.2">
      <c r="A307" s="96"/>
      <c r="B307" s="96"/>
      <c r="C307" s="96"/>
      <c r="D307" s="96"/>
      <c r="E307" s="96"/>
      <c r="F307" s="105"/>
      <c r="G307" s="96"/>
      <c r="H307" s="96"/>
    </row>
    <row r="308" spans="1:8" x14ac:dyDescent="0.2">
      <c r="A308" s="96"/>
      <c r="B308" s="96"/>
      <c r="C308" s="96"/>
      <c r="D308" s="96"/>
      <c r="E308" s="96"/>
      <c r="F308" s="105"/>
      <c r="G308" s="96"/>
      <c r="H308" s="96"/>
    </row>
    <row r="309" spans="1:8" x14ac:dyDescent="0.2">
      <c r="A309" s="96"/>
      <c r="B309" s="96"/>
      <c r="C309" s="96"/>
      <c r="D309" s="96"/>
      <c r="E309" s="96"/>
      <c r="F309" s="105"/>
      <c r="G309" s="96"/>
      <c r="H309" s="96"/>
    </row>
    <row r="310" spans="1:8" x14ac:dyDescent="0.2">
      <c r="A310" s="96"/>
      <c r="B310" s="96"/>
      <c r="C310" s="96"/>
      <c r="D310" s="96"/>
      <c r="E310" s="96"/>
      <c r="F310" s="105"/>
      <c r="G310" s="96"/>
      <c r="H310" s="96"/>
    </row>
    <row r="311" spans="1:8" x14ac:dyDescent="0.2">
      <c r="A311" s="96"/>
      <c r="B311" s="96"/>
      <c r="C311" s="96"/>
      <c r="D311" s="96"/>
      <c r="E311" s="96"/>
      <c r="F311" s="105"/>
      <c r="G311" s="96"/>
      <c r="H311" s="96"/>
    </row>
    <row r="312" spans="1:8" x14ac:dyDescent="0.2">
      <c r="A312" s="96"/>
      <c r="B312" s="96"/>
      <c r="C312" s="96"/>
      <c r="D312" s="96"/>
      <c r="E312" s="96"/>
      <c r="F312" s="105"/>
      <c r="G312" s="96"/>
      <c r="H312" s="96"/>
    </row>
    <row r="313" spans="1:8" x14ac:dyDescent="0.2">
      <c r="A313" s="96"/>
      <c r="B313" s="96"/>
      <c r="C313" s="96"/>
      <c r="D313" s="96"/>
      <c r="E313" s="96"/>
      <c r="F313" s="105"/>
      <c r="G313" s="96"/>
      <c r="H313" s="96"/>
    </row>
    <row r="314" spans="1:8" x14ac:dyDescent="0.2">
      <c r="A314" s="96"/>
      <c r="B314" s="96"/>
      <c r="C314" s="96"/>
      <c r="D314" s="96"/>
      <c r="E314" s="96"/>
      <c r="F314" s="105"/>
      <c r="G314" s="96"/>
      <c r="H314" s="96"/>
    </row>
    <row r="315" spans="1:8" x14ac:dyDescent="0.2">
      <c r="A315" s="96"/>
      <c r="B315" s="96"/>
      <c r="C315" s="96"/>
      <c r="D315" s="96"/>
      <c r="E315" s="96"/>
      <c r="F315" s="105"/>
      <c r="G315" s="96"/>
      <c r="H315" s="96"/>
    </row>
    <row r="316" spans="1:8" x14ac:dyDescent="0.2">
      <c r="A316" s="96"/>
      <c r="B316" s="96"/>
      <c r="C316" s="96"/>
      <c r="D316" s="96"/>
      <c r="E316" s="96"/>
      <c r="F316" s="105"/>
      <c r="G316" s="96"/>
      <c r="H316" s="96"/>
    </row>
    <row r="317" spans="1:8" x14ac:dyDescent="0.2">
      <c r="A317" s="96"/>
      <c r="B317" s="96"/>
      <c r="C317" s="96"/>
      <c r="D317" s="96"/>
      <c r="E317" s="96"/>
      <c r="F317" s="105"/>
      <c r="G317" s="96"/>
      <c r="H317" s="96"/>
    </row>
    <row r="318" spans="1:8" x14ac:dyDescent="0.2">
      <c r="A318" s="96"/>
      <c r="B318" s="96"/>
      <c r="C318" s="96"/>
      <c r="D318" s="96"/>
      <c r="E318" s="96"/>
      <c r="F318" s="105"/>
      <c r="G318" s="96"/>
      <c r="H318" s="96"/>
    </row>
    <row r="319" spans="1:8" x14ac:dyDescent="0.2">
      <c r="A319" s="96"/>
      <c r="B319" s="96"/>
      <c r="C319" s="96"/>
      <c r="D319" s="96"/>
      <c r="E319" s="96"/>
      <c r="F319" s="105"/>
      <c r="G319" s="96"/>
      <c r="H319" s="96"/>
    </row>
    <row r="320" spans="1:8" x14ac:dyDescent="0.2">
      <c r="A320" s="96"/>
      <c r="B320" s="96"/>
      <c r="C320" s="96"/>
      <c r="D320" s="96"/>
      <c r="E320" s="96"/>
      <c r="F320" s="105"/>
      <c r="G320" s="96"/>
      <c r="H320" s="96"/>
    </row>
    <row r="321" spans="1:8" x14ac:dyDescent="0.2">
      <c r="A321" s="96"/>
      <c r="B321" s="96"/>
      <c r="C321" s="96"/>
      <c r="D321" s="96"/>
      <c r="E321" s="96"/>
      <c r="F321" s="105"/>
      <c r="G321" s="96"/>
      <c r="H321" s="96"/>
    </row>
    <row r="322" spans="1:8" x14ac:dyDescent="0.2">
      <c r="A322" s="96"/>
      <c r="B322" s="96"/>
      <c r="C322" s="96"/>
      <c r="D322" s="96"/>
      <c r="E322" s="96"/>
      <c r="F322" s="105"/>
      <c r="G322" s="96"/>
      <c r="H322" s="96"/>
    </row>
    <row r="323" spans="1:8" x14ac:dyDescent="0.2">
      <c r="A323" s="96"/>
      <c r="B323" s="96"/>
      <c r="C323" s="96"/>
      <c r="D323" s="96"/>
      <c r="E323" s="96"/>
      <c r="F323" s="105"/>
      <c r="G323" s="96"/>
      <c r="H323" s="96"/>
    </row>
    <row r="324" spans="1:8" x14ac:dyDescent="0.2">
      <c r="A324" s="96"/>
      <c r="B324" s="96"/>
      <c r="C324" s="96"/>
      <c r="D324" s="96"/>
      <c r="E324" s="96"/>
      <c r="F324" s="105"/>
      <c r="G324" s="96"/>
      <c r="H324" s="96"/>
    </row>
    <row r="325" spans="1:8" x14ac:dyDescent="0.2">
      <c r="A325" s="96"/>
      <c r="B325" s="96"/>
      <c r="C325" s="96"/>
      <c r="D325" s="96"/>
      <c r="E325" s="96"/>
      <c r="F325" s="105"/>
      <c r="G325" s="96"/>
      <c r="H325" s="96"/>
    </row>
    <row r="326" spans="1:8" x14ac:dyDescent="0.2">
      <c r="A326" s="96"/>
      <c r="B326" s="96"/>
      <c r="C326" s="96"/>
      <c r="D326" s="96"/>
      <c r="E326" s="96"/>
      <c r="F326" s="105"/>
      <c r="G326" s="96"/>
      <c r="H326" s="96"/>
    </row>
    <row r="327" spans="1:8" x14ac:dyDescent="0.2">
      <c r="A327" s="96"/>
      <c r="B327" s="96"/>
      <c r="C327" s="96"/>
      <c r="D327" s="96"/>
      <c r="E327" s="96"/>
      <c r="F327" s="105"/>
      <c r="G327" s="96"/>
      <c r="H327" s="96"/>
    </row>
    <row r="328" spans="1:8" x14ac:dyDescent="0.2">
      <c r="A328" s="96"/>
      <c r="B328" s="96"/>
      <c r="C328" s="96"/>
      <c r="D328" s="96"/>
      <c r="E328" s="96"/>
      <c r="F328" s="105"/>
      <c r="G328" s="96"/>
      <c r="H328" s="96"/>
    </row>
    <row r="329" spans="1:8" x14ac:dyDescent="0.2">
      <c r="A329" s="96"/>
      <c r="B329" s="96"/>
      <c r="C329" s="96"/>
      <c r="D329" s="96"/>
      <c r="E329" s="96"/>
      <c r="F329" s="105"/>
      <c r="G329" s="96"/>
      <c r="H329" s="96"/>
    </row>
    <row r="330" spans="1:8" x14ac:dyDescent="0.2">
      <c r="A330" s="96"/>
      <c r="B330" s="96"/>
      <c r="C330" s="96"/>
      <c r="D330" s="96"/>
      <c r="E330" s="96"/>
      <c r="F330" s="105"/>
      <c r="G330" s="96"/>
      <c r="H330" s="96"/>
    </row>
    <row r="331" spans="1:8" x14ac:dyDescent="0.2">
      <c r="A331" s="96"/>
      <c r="B331" s="96"/>
      <c r="C331" s="96"/>
      <c r="D331" s="96"/>
      <c r="E331" s="96"/>
      <c r="F331" s="105"/>
      <c r="G331" s="96"/>
      <c r="H331" s="96"/>
    </row>
    <row r="332" spans="1:8" x14ac:dyDescent="0.2">
      <c r="A332" s="96"/>
      <c r="B332" s="96"/>
      <c r="C332" s="96"/>
      <c r="D332" s="96"/>
      <c r="E332" s="96"/>
      <c r="F332" s="105"/>
      <c r="G332" s="96"/>
      <c r="H332" s="96"/>
    </row>
    <row r="333" spans="1:8" x14ac:dyDescent="0.2">
      <c r="A333" s="96"/>
      <c r="B333" s="96"/>
      <c r="C333" s="96"/>
      <c r="D333" s="96"/>
      <c r="E333" s="96"/>
      <c r="F333" s="105"/>
      <c r="G333" s="96"/>
      <c r="H333" s="96"/>
    </row>
    <row r="334" spans="1:8" x14ac:dyDescent="0.2">
      <c r="A334" s="96"/>
      <c r="B334" s="96"/>
      <c r="C334" s="96"/>
      <c r="D334" s="96"/>
      <c r="E334" s="96"/>
      <c r="F334" s="105"/>
      <c r="G334" s="96"/>
      <c r="H334" s="96"/>
    </row>
    <row r="335" spans="1:8" x14ac:dyDescent="0.2">
      <c r="A335" s="96"/>
      <c r="B335" s="96"/>
      <c r="C335" s="96"/>
      <c r="D335" s="96"/>
      <c r="E335" s="96"/>
      <c r="F335" s="105"/>
      <c r="G335" s="96"/>
      <c r="H335" s="96"/>
    </row>
    <row r="336" spans="1:8" x14ac:dyDescent="0.2">
      <c r="A336" s="96"/>
      <c r="B336" s="96"/>
      <c r="C336" s="96"/>
      <c r="D336" s="96"/>
      <c r="E336" s="96"/>
      <c r="F336" s="105"/>
      <c r="G336" s="96"/>
      <c r="H336" s="96"/>
    </row>
    <row r="337" spans="1:8" x14ac:dyDescent="0.2">
      <c r="A337" s="96"/>
      <c r="B337" s="96"/>
      <c r="C337" s="96"/>
      <c r="D337" s="96"/>
      <c r="E337" s="96"/>
      <c r="F337" s="105"/>
      <c r="G337" s="96"/>
      <c r="H337" s="96"/>
    </row>
    <row r="338" spans="1:8" x14ac:dyDescent="0.2">
      <c r="A338" s="96"/>
      <c r="B338" s="96"/>
      <c r="C338" s="96"/>
      <c r="D338" s="96"/>
      <c r="E338" s="96"/>
      <c r="F338" s="105"/>
      <c r="G338" s="96"/>
      <c r="H338" s="96"/>
    </row>
    <row r="339" spans="1:8" x14ac:dyDescent="0.2">
      <c r="A339" s="96"/>
      <c r="B339" s="96"/>
      <c r="C339" s="96"/>
      <c r="D339" s="96"/>
      <c r="E339" s="96"/>
      <c r="F339" s="105"/>
      <c r="G339" s="96"/>
      <c r="H339" s="96"/>
    </row>
    <row r="340" spans="1:8" x14ac:dyDescent="0.2">
      <c r="A340" s="96"/>
      <c r="B340" s="96"/>
      <c r="C340" s="96"/>
      <c r="D340" s="96"/>
      <c r="E340" s="96"/>
      <c r="F340" s="105"/>
      <c r="G340" s="96"/>
      <c r="H340" s="96"/>
    </row>
    <row r="341" spans="1:8" x14ac:dyDescent="0.2">
      <c r="A341" s="96"/>
      <c r="B341" s="96"/>
      <c r="C341" s="96"/>
      <c r="D341" s="96"/>
      <c r="E341" s="96"/>
      <c r="F341" s="105"/>
      <c r="G341" s="96"/>
      <c r="H341" s="96"/>
    </row>
    <row r="342" spans="1:8" x14ac:dyDescent="0.2">
      <c r="A342" s="96"/>
      <c r="B342" s="96"/>
      <c r="C342" s="96"/>
      <c r="D342" s="96"/>
      <c r="E342" s="96"/>
      <c r="F342" s="105"/>
      <c r="G342" s="96"/>
      <c r="H342" s="96"/>
    </row>
    <row r="343" spans="1:8" x14ac:dyDescent="0.2">
      <c r="A343" s="96"/>
      <c r="B343" s="96"/>
      <c r="C343" s="96"/>
      <c r="D343" s="96"/>
      <c r="E343" s="96"/>
      <c r="F343" s="105"/>
      <c r="G343" s="96"/>
      <c r="H343" s="96"/>
    </row>
    <row r="344" spans="1:8" x14ac:dyDescent="0.2">
      <c r="A344" s="96"/>
      <c r="B344" s="96"/>
      <c r="C344" s="96"/>
      <c r="D344" s="96"/>
      <c r="E344" s="96"/>
      <c r="F344" s="105"/>
      <c r="G344" s="96"/>
      <c r="H344" s="96"/>
    </row>
    <row r="345" spans="1:8" x14ac:dyDescent="0.2">
      <c r="A345" s="96"/>
      <c r="B345" s="96"/>
      <c r="C345" s="96"/>
      <c r="D345" s="96"/>
      <c r="E345" s="96"/>
      <c r="F345" s="105"/>
      <c r="G345" s="96"/>
      <c r="H345" s="96"/>
    </row>
    <row r="346" spans="1:8" x14ac:dyDescent="0.2">
      <c r="A346" s="96"/>
      <c r="B346" s="96"/>
      <c r="C346" s="96"/>
      <c r="D346" s="96"/>
      <c r="E346" s="96"/>
      <c r="F346" s="105"/>
      <c r="G346" s="96"/>
      <c r="H346" s="96"/>
    </row>
    <row r="347" spans="1:8" x14ac:dyDescent="0.2">
      <c r="A347" s="96"/>
      <c r="B347" s="96"/>
      <c r="C347" s="96"/>
      <c r="D347" s="96"/>
      <c r="E347" s="96"/>
      <c r="F347" s="105"/>
      <c r="G347" s="96"/>
      <c r="H347" s="96"/>
    </row>
    <row r="348" spans="1:8" x14ac:dyDescent="0.2">
      <c r="A348" s="96"/>
      <c r="B348" s="96"/>
      <c r="C348" s="96"/>
      <c r="D348" s="96"/>
      <c r="E348" s="96"/>
      <c r="F348" s="105"/>
      <c r="G348" s="96"/>
      <c r="H348" s="96"/>
    </row>
    <row r="349" spans="1:8" x14ac:dyDescent="0.2">
      <c r="A349" s="96"/>
      <c r="B349" s="96"/>
      <c r="C349" s="96"/>
      <c r="D349" s="96"/>
      <c r="E349" s="96"/>
      <c r="F349" s="105"/>
      <c r="G349" s="96"/>
      <c r="H349" s="96"/>
    </row>
    <row r="350" spans="1:8" x14ac:dyDescent="0.2">
      <c r="A350" s="96"/>
      <c r="B350" s="96"/>
      <c r="C350" s="96"/>
      <c r="D350" s="96"/>
      <c r="E350" s="96"/>
      <c r="F350" s="105"/>
      <c r="G350" s="96"/>
      <c r="H350" s="96"/>
    </row>
    <row r="351" spans="1:8" x14ac:dyDescent="0.2">
      <c r="A351" s="96"/>
      <c r="B351" s="96"/>
      <c r="C351" s="96"/>
      <c r="D351" s="96"/>
      <c r="E351" s="96"/>
      <c r="F351" s="105"/>
      <c r="G351" s="96"/>
      <c r="H351" s="96"/>
    </row>
    <row r="352" spans="1:8" x14ac:dyDescent="0.2">
      <c r="A352" s="96"/>
      <c r="B352" s="96"/>
      <c r="C352" s="96"/>
      <c r="D352" s="96"/>
      <c r="E352" s="96"/>
      <c r="F352" s="105"/>
      <c r="G352" s="96"/>
      <c r="H352" s="96"/>
    </row>
    <row r="353" spans="1:8" x14ac:dyDescent="0.2">
      <c r="A353" s="96"/>
      <c r="B353" s="96"/>
      <c r="C353" s="96"/>
      <c r="D353" s="96"/>
      <c r="E353" s="96"/>
      <c r="F353" s="105"/>
      <c r="G353" s="96"/>
      <c r="H353" s="96"/>
    </row>
    <row r="354" spans="1:8" x14ac:dyDescent="0.2">
      <c r="A354" s="96"/>
      <c r="B354" s="96"/>
      <c r="C354" s="96"/>
      <c r="D354" s="96"/>
      <c r="E354" s="96"/>
      <c r="F354" s="105"/>
      <c r="G354" s="96"/>
      <c r="H354" s="96"/>
    </row>
    <row r="355" spans="1:8" x14ac:dyDescent="0.2">
      <c r="A355" s="96"/>
      <c r="B355" s="96"/>
      <c r="C355" s="96"/>
      <c r="D355" s="96"/>
      <c r="E355" s="96"/>
      <c r="F355" s="105"/>
      <c r="G355" s="96"/>
      <c r="H355" s="96"/>
    </row>
    <row r="356" spans="1:8" x14ac:dyDescent="0.2">
      <c r="A356" s="96"/>
      <c r="B356" s="96"/>
      <c r="C356" s="96"/>
      <c r="D356" s="96"/>
      <c r="E356" s="96"/>
      <c r="F356" s="105"/>
      <c r="G356" s="96"/>
      <c r="H356" s="96"/>
    </row>
    <row r="357" spans="1:8" x14ac:dyDescent="0.2">
      <c r="A357" s="96"/>
      <c r="B357" s="96"/>
      <c r="C357" s="96"/>
      <c r="D357" s="96"/>
      <c r="E357" s="96"/>
      <c r="F357" s="105"/>
      <c r="G357" s="96"/>
      <c r="H357" s="96"/>
    </row>
    <row r="358" spans="1:8" x14ac:dyDescent="0.2">
      <c r="A358" s="96"/>
      <c r="B358" s="96"/>
      <c r="C358" s="96"/>
      <c r="D358" s="96"/>
      <c r="E358" s="96"/>
      <c r="F358" s="105"/>
      <c r="G358" s="96"/>
      <c r="H358" s="96"/>
    </row>
    <row r="359" spans="1:8" x14ac:dyDescent="0.2">
      <c r="A359" s="96"/>
      <c r="B359" s="96"/>
      <c r="C359" s="96"/>
      <c r="D359" s="96"/>
      <c r="E359" s="96"/>
      <c r="F359" s="105"/>
      <c r="G359" s="96"/>
      <c r="H359" s="96"/>
    </row>
    <row r="360" spans="1:8" x14ac:dyDescent="0.2">
      <c r="A360" s="96"/>
      <c r="B360" s="96"/>
      <c r="C360" s="96"/>
      <c r="D360" s="96"/>
      <c r="E360" s="96"/>
      <c r="F360" s="105"/>
      <c r="G360" s="96"/>
      <c r="H360" s="96"/>
    </row>
    <row r="361" spans="1:8" x14ac:dyDescent="0.2">
      <c r="A361" s="96"/>
      <c r="B361" s="96"/>
      <c r="C361" s="96"/>
      <c r="D361" s="96"/>
      <c r="E361" s="96"/>
      <c r="F361" s="105"/>
      <c r="G361" s="96"/>
      <c r="H361" s="96"/>
    </row>
    <row r="362" spans="1:8" x14ac:dyDescent="0.2">
      <c r="A362" s="96"/>
      <c r="B362" s="96"/>
      <c r="C362" s="96"/>
      <c r="D362" s="96"/>
      <c r="E362" s="96"/>
      <c r="F362" s="105"/>
      <c r="G362" s="96"/>
      <c r="H362" s="96"/>
    </row>
    <row r="363" spans="1:8" x14ac:dyDescent="0.2">
      <c r="A363" s="96"/>
      <c r="B363" s="96"/>
      <c r="C363" s="96"/>
      <c r="D363" s="96"/>
      <c r="E363" s="96"/>
      <c r="F363" s="105"/>
      <c r="G363" s="96"/>
      <c r="H363" s="96"/>
    </row>
    <row r="364" spans="1:8" x14ac:dyDescent="0.2">
      <c r="A364" s="96"/>
      <c r="B364" s="96"/>
      <c r="C364" s="96"/>
      <c r="D364" s="96"/>
      <c r="E364" s="96"/>
      <c r="F364" s="105"/>
      <c r="G364" s="96"/>
      <c r="H364" s="96"/>
    </row>
    <row r="365" spans="1:8" x14ac:dyDescent="0.2">
      <c r="A365" s="96"/>
      <c r="B365" s="96"/>
      <c r="C365" s="96"/>
      <c r="D365" s="96"/>
      <c r="E365" s="96"/>
      <c r="F365" s="105"/>
      <c r="G365" s="96"/>
      <c r="H365" s="96"/>
    </row>
    <row r="366" spans="1:8" x14ac:dyDescent="0.2">
      <c r="A366" s="96"/>
      <c r="B366" s="96"/>
      <c r="C366" s="96"/>
      <c r="D366" s="96"/>
      <c r="E366" s="96"/>
      <c r="F366" s="105"/>
      <c r="G366" s="96"/>
      <c r="H366" s="96"/>
    </row>
    <row r="367" spans="1:8" x14ac:dyDescent="0.2">
      <c r="A367" s="96"/>
      <c r="B367" s="96"/>
      <c r="C367" s="96"/>
      <c r="D367" s="96"/>
      <c r="E367" s="96"/>
      <c r="F367" s="105"/>
      <c r="G367" s="96"/>
      <c r="H367" s="96"/>
    </row>
    <row r="368" spans="1:8" x14ac:dyDescent="0.2">
      <c r="A368" s="96"/>
      <c r="B368" s="96"/>
      <c r="C368" s="96"/>
      <c r="D368" s="96"/>
      <c r="E368" s="96"/>
      <c r="F368" s="105"/>
      <c r="G368" s="96"/>
      <c r="H368" s="96"/>
    </row>
    <row r="369" spans="1:8" x14ac:dyDescent="0.2">
      <c r="A369" s="96"/>
      <c r="B369" s="96"/>
      <c r="C369" s="96"/>
      <c r="D369" s="96"/>
      <c r="E369" s="96"/>
      <c r="F369" s="105"/>
      <c r="G369" s="96"/>
      <c r="H369" s="96"/>
    </row>
    <row r="370" spans="1:8" x14ac:dyDescent="0.2">
      <c r="A370" s="96"/>
      <c r="B370" s="96"/>
      <c r="C370" s="96"/>
      <c r="D370" s="96"/>
      <c r="E370" s="96"/>
      <c r="F370" s="105"/>
      <c r="G370" s="96"/>
      <c r="H370" s="96"/>
    </row>
    <row r="371" spans="1:8" x14ac:dyDescent="0.2">
      <c r="A371" s="96"/>
      <c r="B371" s="96"/>
      <c r="C371" s="96"/>
      <c r="D371" s="96"/>
      <c r="E371" s="96"/>
      <c r="F371" s="105"/>
      <c r="G371" s="96"/>
      <c r="H371" s="96"/>
    </row>
    <row r="372" spans="1:8" x14ac:dyDescent="0.2">
      <c r="A372" s="96"/>
      <c r="B372" s="96"/>
      <c r="C372" s="96"/>
      <c r="D372" s="96"/>
      <c r="E372" s="96"/>
      <c r="F372" s="105"/>
      <c r="G372" s="96"/>
      <c r="H372" s="96"/>
    </row>
    <row r="373" spans="1:8" x14ac:dyDescent="0.2">
      <c r="A373" s="96"/>
      <c r="B373" s="96"/>
      <c r="C373" s="96"/>
      <c r="D373" s="96"/>
      <c r="E373" s="96"/>
      <c r="F373" s="105"/>
      <c r="G373" s="96"/>
      <c r="H373" s="96"/>
    </row>
    <row r="374" spans="1:8" x14ac:dyDescent="0.2">
      <c r="A374" s="96"/>
      <c r="B374" s="96"/>
      <c r="C374" s="96"/>
      <c r="D374" s="96"/>
      <c r="E374" s="96"/>
      <c r="F374" s="105"/>
      <c r="G374" s="96"/>
      <c r="H374" s="96"/>
    </row>
    <row r="375" spans="1:8" x14ac:dyDescent="0.2">
      <c r="A375" s="96"/>
      <c r="B375" s="96"/>
      <c r="C375" s="96"/>
      <c r="D375" s="96"/>
      <c r="E375" s="96"/>
      <c r="F375" s="105"/>
      <c r="G375" s="96"/>
      <c r="H375" s="96"/>
    </row>
    <row r="376" spans="1:8" x14ac:dyDescent="0.2">
      <c r="A376" s="96"/>
      <c r="B376" s="96"/>
      <c r="C376" s="96"/>
      <c r="D376" s="96"/>
      <c r="E376" s="96"/>
      <c r="F376" s="105"/>
      <c r="G376" s="96"/>
      <c r="H376" s="96"/>
    </row>
    <row r="377" spans="1:8" x14ac:dyDescent="0.2">
      <c r="A377" s="96"/>
      <c r="B377" s="96"/>
      <c r="C377" s="96"/>
      <c r="D377" s="96"/>
      <c r="E377" s="96"/>
      <c r="F377" s="105"/>
      <c r="G377" s="96"/>
      <c r="H377" s="96"/>
    </row>
    <row r="378" spans="1:8" x14ac:dyDescent="0.2">
      <c r="A378" s="96"/>
      <c r="B378" s="96"/>
      <c r="C378" s="96"/>
      <c r="D378" s="96"/>
      <c r="E378" s="96"/>
      <c r="F378" s="105"/>
      <c r="G378" s="96"/>
      <c r="H378" s="96"/>
    </row>
    <row r="379" spans="1:8" x14ac:dyDescent="0.2">
      <c r="A379" s="96"/>
      <c r="B379" s="96"/>
      <c r="C379" s="96"/>
      <c r="D379" s="96"/>
      <c r="E379" s="96"/>
      <c r="F379" s="105"/>
      <c r="G379" s="96"/>
      <c r="H379" s="96"/>
    </row>
    <row r="380" spans="1:8" x14ac:dyDescent="0.2">
      <c r="A380" s="96"/>
      <c r="B380" s="96"/>
      <c r="C380" s="96"/>
      <c r="D380" s="96"/>
      <c r="E380" s="96"/>
      <c r="F380" s="105"/>
      <c r="G380" s="96"/>
      <c r="H380" s="96"/>
    </row>
    <row r="381" spans="1:8" x14ac:dyDescent="0.2">
      <c r="A381" s="96"/>
      <c r="B381" s="96"/>
      <c r="C381" s="96"/>
      <c r="D381" s="96"/>
      <c r="E381" s="96"/>
      <c r="F381" s="105"/>
      <c r="G381" s="96"/>
      <c r="H381" s="96"/>
    </row>
    <row r="382" spans="1:8" x14ac:dyDescent="0.2">
      <c r="A382" s="96"/>
      <c r="B382" s="96"/>
      <c r="C382" s="96"/>
      <c r="D382" s="96"/>
      <c r="E382" s="96"/>
      <c r="F382" s="105"/>
      <c r="G382" s="96"/>
      <c r="H382" s="96"/>
    </row>
    <row r="383" spans="1:8" x14ac:dyDescent="0.2">
      <c r="A383" s="96"/>
      <c r="B383" s="96"/>
      <c r="C383" s="96"/>
      <c r="D383" s="96"/>
      <c r="E383" s="96"/>
      <c r="F383" s="105"/>
      <c r="G383" s="96"/>
      <c r="H383" s="96"/>
    </row>
    <row r="384" spans="1:8" x14ac:dyDescent="0.2">
      <c r="A384" s="96"/>
      <c r="B384" s="96"/>
      <c r="C384" s="96"/>
      <c r="D384" s="96"/>
      <c r="E384" s="96"/>
      <c r="F384" s="105"/>
      <c r="G384" s="96"/>
      <c r="H384" s="96"/>
    </row>
    <row r="385" spans="1:8" x14ac:dyDescent="0.2">
      <c r="A385" s="96"/>
      <c r="B385" s="96"/>
      <c r="C385" s="96"/>
      <c r="D385" s="96"/>
      <c r="E385" s="96"/>
      <c r="F385" s="105"/>
      <c r="G385" s="96"/>
      <c r="H385" s="96"/>
    </row>
    <row r="386" spans="1:8" x14ac:dyDescent="0.2">
      <c r="A386" s="96"/>
      <c r="B386" s="96"/>
      <c r="C386" s="96"/>
      <c r="D386" s="96"/>
      <c r="E386" s="96"/>
      <c r="F386" s="105"/>
      <c r="G386" s="96"/>
      <c r="H386" s="96"/>
    </row>
    <row r="387" spans="1:8" x14ac:dyDescent="0.2">
      <c r="A387" s="96"/>
      <c r="B387" s="96"/>
      <c r="C387" s="96"/>
      <c r="D387" s="96"/>
      <c r="E387" s="96"/>
      <c r="F387" s="105"/>
      <c r="G387" s="96"/>
      <c r="H387" s="96"/>
    </row>
    <row r="388" spans="1:8" x14ac:dyDescent="0.2">
      <c r="A388" s="96"/>
      <c r="B388" s="96"/>
      <c r="C388" s="96"/>
      <c r="D388" s="96"/>
      <c r="E388" s="96"/>
      <c r="F388" s="105"/>
      <c r="G388" s="96"/>
      <c r="H388" s="96"/>
    </row>
    <row r="389" spans="1:8" x14ac:dyDescent="0.2">
      <c r="A389" s="96"/>
      <c r="B389" s="96"/>
      <c r="C389" s="96"/>
      <c r="D389" s="96"/>
      <c r="E389" s="96"/>
      <c r="F389" s="105"/>
      <c r="G389" s="96"/>
      <c r="H389" s="96"/>
    </row>
    <row r="390" spans="1:8" x14ac:dyDescent="0.2">
      <c r="A390" s="96"/>
      <c r="B390" s="96"/>
      <c r="C390" s="96"/>
      <c r="D390" s="96"/>
      <c r="E390" s="96"/>
      <c r="F390" s="105"/>
      <c r="G390" s="96"/>
      <c r="H390" s="96"/>
    </row>
    <row r="391" spans="1:8" x14ac:dyDescent="0.2">
      <c r="A391" s="96"/>
      <c r="B391" s="96"/>
      <c r="C391" s="96"/>
      <c r="D391" s="96"/>
      <c r="E391" s="96"/>
      <c r="F391" s="105"/>
      <c r="G391" s="96"/>
      <c r="H391" s="96"/>
    </row>
    <row r="392" spans="1:8" x14ac:dyDescent="0.2">
      <c r="A392" s="96"/>
      <c r="B392" s="96"/>
      <c r="C392" s="96"/>
      <c r="D392" s="96"/>
      <c r="E392" s="96"/>
      <c r="F392" s="105"/>
      <c r="G392" s="96"/>
      <c r="H392" s="96"/>
    </row>
    <row r="393" spans="1:8" x14ac:dyDescent="0.2">
      <c r="A393" s="96"/>
      <c r="B393" s="96"/>
      <c r="C393" s="96"/>
      <c r="D393" s="96"/>
      <c r="E393" s="96"/>
      <c r="F393" s="105"/>
      <c r="G393" s="96"/>
      <c r="H393" s="96"/>
    </row>
    <row r="394" spans="1:8" x14ac:dyDescent="0.2">
      <c r="A394" s="96"/>
      <c r="B394" s="96"/>
      <c r="C394" s="96"/>
      <c r="D394" s="96"/>
      <c r="E394" s="96"/>
      <c r="F394" s="105"/>
      <c r="G394" s="96"/>
      <c r="H394" s="96"/>
    </row>
    <row r="395" spans="1:8" x14ac:dyDescent="0.2">
      <c r="A395" s="96"/>
      <c r="B395" s="96"/>
      <c r="C395" s="96"/>
      <c r="D395" s="96"/>
      <c r="E395" s="96"/>
      <c r="F395" s="105"/>
      <c r="G395" s="96"/>
      <c r="H395" s="96"/>
    </row>
    <row r="396" spans="1:8" x14ac:dyDescent="0.2">
      <c r="A396" s="96"/>
      <c r="B396" s="96"/>
      <c r="C396" s="96"/>
      <c r="D396" s="96"/>
      <c r="E396" s="96"/>
      <c r="F396" s="105"/>
      <c r="G396" s="96"/>
      <c r="H396" s="96"/>
    </row>
    <row r="397" spans="1:8" x14ac:dyDescent="0.2">
      <c r="A397" s="96"/>
      <c r="B397" s="96"/>
      <c r="C397" s="96"/>
      <c r="D397" s="96"/>
      <c r="E397" s="96"/>
      <c r="F397" s="105"/>
      <c r="G397" s="96"/>
      <c r="H397" s="96"/>
    </row>
    <row r="398" spans="1:8" x14ac:dyDescent="0.2">
      <c r="A398" s="96"/>
      <c r="B398" s="96"/>
      <c r="C398" s="96"/>
      <c r="D398" s="96"/>
      <c r="E398" s="96"/>
      <c r="F398" s="105"/>
      <c r="G398" s="96"/>
      <c r="H398" s="96"/>
    </row>
    <row r="399" spans="1:8" x14ac:dyDescent="0.2">
      <c r="A399" s="96"/>
      <c r="B399" s="96"/>
      <c r="C399" s="96"/>
      <c r="D399" s="96"/>
      <c r="E399" s="96"/>
      <c r="F399" s="105"/>
      <c r="G399" s="96"/>
      <c r="H399" s="96"/>
    </row>
    <row r="400" spans="1:8" x14ac:dyDescent="0.2">
      <c r="A400" s="96"/>
      <c r="B400" s="96"/>
      <c r="C400" s="96"/>
      <c r="D400" s="96"/>
      <c r="E400" s="96"/>
      <c r="F400" s="105"/>
      <c r="G400" s="96"/>
      <c r="H400" s="96"/>
    </row>
    <row r="401" spans="1:8" x14ac:dyDescent="0.2">
      <c r="A401" s="96"/>
      <c r="B401" s="96"/>
      <c r="C401" s="96"/>
      <c r="D401" s="96"/>
      <c r="E401" s="96"/>
      <c r="F401" s="105"/>
      <c r="G401" s="96"/>
      <c r="H401" s="96"/>
    </row>
    <row r="402" spans="1:8" x14ac:dyDescent="0.2">
      <c r="A402" s="96"/>
      <c r="B402" s="96"/>
      <c r="C402" s="96"/>
      <c r="D402" s="96"/>
      <c r="E402" s="96"/>
      <c r="F402" s="105"/>
      <c r="G402" s="96"/>
      <c r="H402" s="96"/>
    </row>
    <row r="403" spans="1:8" x14ac:dyDescent="0.2">
      <c r="A403" s="96"/>
      <c r="B403" s="96"/>
      <c r="C403" s="96"/>
      <c r="D403" s="96"/>
      <c r="E403" s="96"/>
      <c r="F403" s="105"/>
      <c r="G403" s="96"/>
      <c r="H403" s="96"/>
    </row>
    <row r="404" spans="1:8" x14ac:dyDescent="0.2">
      <c r="A404" s="96"/>
      <c r="B404" s="96"/>
      <c r="C404" s="96"/>
      <c r="D404" s="96"/>
      <c r="E404" s="96"/>
      <c r="F404" s="105"/>
      <c r="G404" s="96"/>
      <c r="H404" s="96"/>
    </row>
    <row r="405" spans="1:8" x14ac:dyDescent="0.2">
      <c r="A405" s="96"/>
      <c r="B405" s="96"/>
      <c r="C405" s="96"/>
      <c r="D405" s="96"/>
      <c r="E405" s="96"/>
      <c r="F405" s="105"/>
      <c r="G405" s="96"/>
      <c r="H405" s="96"/>
    </row>
    <row r="406" spans="1:8" x14ac:dyDescent="0.2">
      <c r="A406" s="96"/>
      <c r="B406" s="96"/>
      <c r="C406" s="96"/>
      <c r="D406" s="96"/>
      <c r="E406" s="96"/>
      <c r="F406" s="105"/>
      <c r="G406" s="96"/>
      <c r="H406" s="96"/>
    </row>
    <row r="407" spans="1:8" x14ac:dyDescent="0.2">
      <c r="A407" s="96"/>
      <c r="B407" s="96"/>
      <c r="C407" s="96"/>
      <c r="D407" s="96"/>
      <c r="E407" s="96"/>
      <c r="F407" s="105"/>
      <c r="G407" s="96"/>
      <c r="H407" s="96"/>
    </row>
    <row r="408" spans="1:8" x14ac:dyDescent="0.2">
      <c r="A408" s="96"/>
      <c r="B408" s="96"/>
      <c r="C408" s="96"/>
      <c r="D408" s="96"/>
      <c r="E408" s="96"/>
      <c r="F408" s="105"/>
      <c r="G408" s="96"/>
      <c r="H408" s="96"/>
    </row>
    <row r="409" spans="1:8" x14ac:dyDescent="0.2">
      <c r="A409" s="96"/>
      <c r="B409" s="96"/>
      <c r="C409" s="96"/>
      <c r="D409" s="96"/>
      <c r="E409" s="96"/>
      <c r="F409" s="105"/>
      <c r="G409" s="96"/>
      <c r="H409" s="96"/>
    </row>
    <row r="410" spans="1:8" x14ac:dyDescent="0.2">
      <c r="A410" s="96"/>
      <c r="B410" s="96"/>
      <c r="C410" s="96"/>
      <c r="D410" s="96"/>
      <c r="E410" s="96"/>
      <c r="F410" s="105"/>
      <c r="G410" s="96"/>
      <c r="H410" s="96"/>
    </row>
    <row r="411" spans="1:8" x14ac:dyDescent="0.2">
      <c r="A411" s="96"/>
      <c r="B411" s="96"/>
      <c r="C411" s="96"/>
      <c r="D411" s="96"/>
      <c r="E411" s="96"/>
      <c r="F411" s="105"/>
      <c r="G411" s="96"/>
      <c r="H411" s="96"/>
    </row>
    <row r="412" spans="1:8" x14ac:dyDescent="0.2">
      <c r="A412" s="96"/>
      <c r="B412" s="96"/>
      <c r="C412" s="96"/>
      <c r="D412" s="96"/>
      <c r="E412" s="96"/>
      <c r="F412" s="105"/>
      <c r="G412" s="96"/>
      <c r="H412" s="96"/>
    </row>
    <row r="413" spans="1:8" x14ac:dyDescent="0.2">
      <c r="A413" s="96"/>
      <c r="B413" s="96"/>
      <c r="C413" s="96"/>
      <c r="D413" s="96"/>
      <c r="E413" s="96"/>
      <c r="F413" s="105"/>
      <c r="G413" s="96"/>
      <c r="H413" s="96"/>
    </row>
    <row r="414" spans="1:8" x14ac:dyDescent="0.2">
      <c r="A414" s="96"/>
      <c r="B414" s="96"/>
      <c r="C414" s="96"/>
      <c r="D414" s="96"/>
      <c r="E414" s="96"/>
      <c r="F414" s="105"/>
      <c r="G414" s="96"/>
      <c r="H414" s="96"/>
    </row>
    <row r="415" spans="1:8" x14ac:dyDescent="0.2">
      <c r="A415" s="96"/>
      <c r="B415" s="96"/>
      <c r="C415" s="96"/>
      <c r="D415" s="96"/>
      <c r="E415" s="96"/>
      <c r="F415" s="105"/>
      <c r="G415" s="96"/>
      <c r="H415" s="96"/>
    </row>
    <row r="416" spans="1:8" x14ac:dyDescent="0.2">
      <c r="A416" s="96"/>
      <c r="B416" s="96"/>
      <c r="C416" s="96"/>
      <c r="D416" s="96"/>
      <c r="E416" s="96"/>
      <c r="F416" s="105"/>
      <c r="G416" s="96"/>
      <c r="H416" s="96"/>
    </row>
    <row r="417" spans="1:8" x14ac:dyDescent="0.2">
      <c r="A417" s="96"/>
      <c r="B417" s="96"/>
      <c r="C417" s="96"/>
      <c r="D417" s="96"/>
      <c r="E417" s="96"/>
      <c r="F417" s="105"/>
      <c r="G417" s="96"/>
      <c r="H417" s="96"/>
    </row>
    <row r="418" spans="1:8" x14ac:dyDescent="0.2">
      <c r="A418" s="96"/>
      <c r="B418" s="96"/>
      <c r="C418" s="96"/>
      <c r="D418" s="96"/>
      <c r="E418" s="96"/>
      <c r="F418" s="105"/>
      <c r="G418" s="96"/>
      <c r="H418" s="96"/>
    </row>
    <row r="419" spans="1:8" x14ac:dyDescent="0.2">
      <c r="A419" s="96"/>
      <c r="B419" s="96"/>
      <c r="C419" s="96"/>
      <c r="D419" s="96"/>
      <c r="E419" s="96"/>
      <c r="F419" s="105"/>
      <c r="G419" s="96"/>
      <c r="H419" s="96"/>
    </row>
    <row r="420" spans="1:8" x14ac:dyDescent="0.2">
      <c r="A420" s="96"/>
      <c r="B420" s="96"/>
      <c r="C420" s="96"/>
      <c r="D420" s="96"/>
      <c r="E420" s="96"/>
      <c r="F420" s="105"/>
      <c r="G420" s="96"/>
      <c r="H420" s="96"/>
    </row>
    <row r="421" spans="1:8" x14ac:dyDescent="0.2">
      <c r="A421" s="96"/>
      <c r="B421" s="96"/>
      <c r="C421" s="96"/>
      <c r="D421" s="96"/>
      <c r="E421" s="96"/>
      <c r="F421" s="105"/>
      <c r="G421" s="96"/>
      <c r="H421" s="96"/>
    </row>
    <row r="422" spans="1:8" x14ac:dyDescent="0.2">
      <c r="A422" s="96"/>
      <c r="B422" s="96"/>
      <c r="C422" s="96"/>
      <c r="D422" s="96"/>
      <c r="E422" s="96"/>
      <c r="F422" s="105"/>
      <c r="G422" s="96"/>
      <c r="H422" s="96"/>
    </row>
    <row r="423" spans="1:8" x14ac:dyDescent="0.2">
      <c r="A423" s="96"/>
      <c r="B423" s="96"/>
      <c r="C423" s="96"/>
      <c r="D423" s="96"/>
      <c r="E423" s="96"/>
      <c r="F423" s="105"/>
      <c r="G423" s="96"/>
      <c r="H423" s="96"/>
    </row>
    <row r="424" spans="1:8" x14ac:dyDescent="0.2">
      <c r="A424" s="96"/>
      <c r="B424" s="96"/>
      <c r="C424" s="96"/>
      <c r="D424" s="96"/>
      <c r="E424" s="96"/>
      <c r="F424" s="105"/>
      <c r="G424" s="96"/>
      <c r="H424" s="96"/>
    </row>
    <row r="425" spans="1:8" x14ac:dyDescent="0.2">
      <c r="A425" s="96"/>
      <c r="B425" s="96"/>
      <c r="C425" s="96"/>
      <c r="D425" s="96"/>
      <c r="E425" s="96"/>
      <c r="F425" s="105"/>
      <c r="G425" s="96"/>
      <c r="H425" s="96"/>
    </row>
    <row r="426" spans="1:8" x14ac:dyDescent="0.2">
      <c r="A426" s="96"/>
      <c r="B426" s="96"/>
      <c r="C426" s="96"/>
      <c r="D426" s="96"/>
      <c r="E426" s="96"/>
      <c r="F426" s="105"/>
      <c r="G426" s="96"/>
      <c r="H426" s="96"/>
    </row>
    <row r="427" spans="1:8" x14ac:dyDescent="0.2">
      <c r="A427" s="96"/>
      <c r="B427" s="96"/>
      <c r="C427" s="96"/>
      <c r="D427" s="96"/>
      <c r="E427" s="96"/>
      <c r="F427" s="105"/>
      <c r="G427" s="96"/>
      <c r="H427" s="96"/>
    </row>
    <row r="428" spans="1:8" x14ac:dyDescent="0.2">
      <c r="A428" s="96"/>
      <c r="B428" s="96"/>
      <c r="C428" s="96"/>
      <c r="D428" s="96"/>
      <c r="E428" s="96"/>
      <c r="F428" s="105"/>
      <c r="G428" s="96"/>
      <c r="H428" s="96"/>
    </row>
    <row r="429" spans="1:8" x14ac:dyDescent="0.2">
      <c r="A429" s="96"/>
      <c r="B429" s="96"/>
      <c r="C429" s="96"/>
      <c r="D429" s="96"/>
      <c r="E429" s="96"/>
      <c r="F429" s="105"/>
      <c r="G429" s="96"/>
      <c r="H429" s="96"/>
    </row>
    <row r="430" spans="1:8" x14ac:dyDescent="0.2">
      <c r="A430" s="96"/>
      <c r="B430" s="96"/>
      <c r="C430" s="96"/>
      <c r="D430" s="96"/>
      <c r="E430" s="96"/>
      <c r="F430" s="105"/>
      <c r="G430" s="96"/>
      <c r="H430" s="96"/>
    </row>
    <row r="431" spans="1:8" x14ac:dyDescent="0.2">
      <c r="A431" s="96"/>
      <c r="B431" s="96"/>
      <c r="C431" s="96"/>
      <c r="D431" s="96"/>
      <c r="E431" s="96"/>
      <c r="F431" s="105"/>
      <c r="G431" s="96"/>
      <c r="H431" s="96"/>
    </row>
    <row r="432" spans="1:8" x14ac:dyDescent="0.2">
      <c r="A432" s="96"/>
      <c r="B432" s="96"/>
      <c r="C432" s="96"/>
      <c r="D432" s="96"/>
      <c r="E432" s="96"/>
      <c r="F432" s="105"/>
      <c r="G432" s="96"/>
      <c r="H432" s="96"/>
    </row>
    <row r="433" spans="1:8" x14ac:dyDescent="0.2">
      <c r="A433" s="96"/>
      <c r="B433" s="96"/>
      <c r="C433" s="96"/>
      <c r="D433" s="96"/>
      <c r="E433" s="96"/>
      <c r="F433" s="105"/>
      <c r="G433" s="96"/>
      <c r="H433" s="96"/>
    </row>
    <row r="434" spans="1:8" x14ac:dyDescent="0.2">
      <c r="A434" s="96"/>
      <c r="B434" s="96"/>
      <c r="C434" s="96"/>
      <c r="D434" s="96"/>
      <c r="E434" s="96"/>
      <c r="F434" s="105"/>
      <c r="G434" s="96"/>
      <c r="H434" s="96"/>
    </row>
    <row r="435" spans="1:8" x14ac:dyDescent="0.2">
      <c r="A435" s="96"/>
      <c r="B435" s="96"/>
      <c r="C435" s="96"/>
      <c r="D435" s="96"/>
      <c r="E435" s="96"/>
      <c r="F435" s="105"/>
      <c r="G435" s="96"/>
      <c r="H435" s="96"/>
    </row>
    <row r="436" spans="1:8" x14ac:dyDescent="0.2">
      <c r="A436" s="96"/>
      <c r="B436" s="96"/>
      <c r="C436" s="96"/>
      <c r="D436" s="96"/>
      <c r="E436" s="96"/>
      <c r="F436" s="105"/>
      <c r="G436" s="96"/>
      <c r="H436" s="96"/>
    </row>
    <row r="437" spans="1:8" x14ac:dyDescent="0.2">
      <c r="A437" s="96"/>
      <c r="B437" s="96"/>
      <c r="C437" s="96"/>
      <c r="D437" s="96"/>
      <c r="E437" s="96"/>
      <c r="F437" s="105"/>
      <c r="G437" s="96"/>
      <c r="H437" s="96"/>
    </row>
    <row r="438" spans="1:8" x14ac:dyDescent="0.2">
      <c r="A438" s="96"/>
      <c r="B438" s="96"/>
      <c r="C438" s="96"/>
      <c r="D438" s="96"/>
      <c r="E438" s="96"/>
      <c r="F438" s="105"/>
      <c r="G438" s="96"/>
      <c r="H438" s="96"/>
    </row>
    <row r="439" spans="1:8" x14ac:dyDescent="0.2">
      <c r="A439" s="96"/>
      <c r="B439" s="96"/>
      <c r="C439" s="96"/>
      <c r="D439" s="96"/>
      <c r="E439" s="96"/>
      <c r="F439" s="105"/>
      <c r="G439" s="96"/>
      <c r="H439" s="96"/>
    </row>
    <row r="440" spans="1:8" x14ac:dyDescent="0.2">
      <c r="A440" s="96"/>
      <c r="B440" s="96"/>
      <c r="C440" s="96"/>
      <c r="D440" s="96"/>
      <c r="E440" s="96"/>
      <c r="F440" s="105"/>
      <c r="G440" s="96"/>
      <c r="H440" s="96"/>
    </row>
    <row r="441" spans="1:8" x14ac:dyDescent="0.2">
      <c r="A441" s="96"/>
      <c r="B441" s="96"/>
      <c r="C441" s="96"/>
      <c r="D441" s="96"/>
      <c r="E441" s="96"/>
      <c r="F441" s="105"/>
      <c r="G441" s="96"/>
      <c r="H441" s="96"/>
    </row>
    <row r="442" spans="1:8" x14ac:dyDescent="0.2">
      <c r="A442" s="96"/>
      <c r="B442" s="96"/>
      <c r="C442" s="96"/>
      <c r="D442" s="96"/>
      <c r="E442" s="96"/>
      <c r="F442" s="105"/>
      <c r="G442" s="96"/>
      <c r="H442" s="96"/>
    </row>
    <row r="443" spans="1:8" x14ac:dyDescent="0.2">
      <c r="A443" s="96"/>
      <c r="B443" s="96"/>
      <c r="C443" s="96"/>
      <c r="D443" s="96"/>
      <c r="E443" s="96"/>
      <c r="F443" s="105"/>
      <c r="G443" s="96"/>
      <c r="H443" s="96"/>
    </row>
    <row r="444" spans="1:8" x14ac:dyDescent="0.2">
      <c r="A444" s="96"/>
      <c r="B444" s="96"/>
      <c r="C444" s="96"/>
      <c r="D444" s="96"/>
      <c r="E444" s="96"/>
      <c r="F444" s="105"/>
      <c r="G444" s="96"/>
      <c r="H444" s="96"/>
    </row>
    <row r="445" spans="1:8" x14ac:dyDescent="0.2">
      <c r="A445" s="96"/>
      <c r="B445" s="96"/>
      <c r="C445" s="96"/>
      <c r="D445" s="96"/>
      <c r="E445" s="96"/>
      <c r="F445" s="105"/>
      <c r="G445" s="96"/>
      <c r="H445" s="96"/>
    </row>
    <row r="446" spans="1:8" x14ac:dyDescent="0.2">
      <c r="A446" s="96"/>
      <c r="B446" s="96"/>
      <c r="C446" s="96"/>
      <c r="D446" s="96"/>
      <c r="E446" s="96"/>
      <c r="F446" s="105"/>
      <c r="G446" s="96"/>
      <c r="H446" s="96"/>
    </row>
    <row r="447" spans="1:8" x14ac:dyDescent="0.2">
      <c r="A447" s="96"/>
      <c r="B447" s="96"/>
      <c r="C447" s="96"/>
      <c r="D447" s="96"/>
      <c r="E447" s="96"/>
      <c r="F447" s="105"/>
      <c r="G447" s="96"/>
      <c r="H447" s="96"/>
    </row>
    <row r="448" spans="1:8" x14ac:dyDescent="0.2">
      <c r="A448" s="96"/>
      <c r="B448" s="96"/>
      <c r="C448" s="96"/>
      <c r="D448" s="96"/>
      <c r="E448" s="96"/>
      <c r="F448" s="105"/>
      <c r="G448" s="96"/>
      <c r="H448" s="96"/>
    </row>
    <row r="449" spans="1:8" x14ac:dyDescent="0.2">
      <c r="A449" s="96"/>
      <c r="B449" s="96"/>
      <c r="C449" s="96"/>
      <c r="D449" s="96"/>
      <c r="E449" s="96"/>
      <c r="F449" s="105"/>
      <c r="G449" s="96"/>
      <c r="H449" s="96"/>
    </row>
    <row r="450" spans="1:8" x14ac:dyDescent="0.2">
      <c r="A450" s="96"/>
      <c r="B450" s="96"/>
      <c r="C450" s="96"/>
      <c r="D450" s="96"/>
      <c r="E450" s="96"/>
      <c r="F450" s="105"/>
      <c r="G450" s="96"/>
      <c r="H450" s="96"/>
    </row>
    <row r="451" spans="1:8" x14ac:dyDescent="0.2">
      <c r="A451" s="96"/>
      <c r="B451" s="96"/>
      <c r="C451" s="96"/>
      <c r="D451" s="96"/>
      <c r="E451" s="96"/>
      <c r="F451" s="105"/>
      <c r="G451" s="96"/>
      <c r="H451" s="96"/>
    </row>
    <row r="452" spans="1:8" x14ac:dyDescent="0.2">
      <c r="A452" s="96"/>
      <c r="B452" s="96"/>
      <c r="C452" s="96"/>
      <c r="D452" s="96"/>
      <c r="E452" s="96"/>
      <c r="F452" s="105"/>
      <c r="G452" s="96"/>
      <c r="H452" s="96"/>
    </row>
    <row r="453" spans="1:8" x14ac:dyDescent="0.2">
      <c r="A453" s="96"/>
      <c r="B453" s="96"/>
      <c r="C453" s="96"/>
      <c r="D453" s="96"/>
      <c r="E453" s="96"/>
      <c r="F453" s="105"/>
      <c r="G453" s="96"/>
      <c r="H453" s="96"/>
    </row>
    <row r="454" spans="1:8" x14ac:dyDescent="0.2">
      <c r="A454" s="96"/>
      <c r="B454" s="96"/>
      <c r="C454" s="96"/>
      <c r="D454" s="96"/>
      <c r="E454" s="96"/>
      <c r="F454" s="105"/>
      <c r="G454" s="96"/>
      <c r="H454" s="96"/>
    </row>
    <row r="455" spans="1:8" x14ac:dyDescent="0.2">
      <c r="A455" s="96"/>
      <c r="B455" s="96"/>
      <c r="C455" s="96"/>
      <c r="D455" s="96"/>
      <c r="E455" s="96"/>
      <c r="F455" s="105"/>
      <c r="G455" s="96"/>
      <c r="H455" s="96"/>
    </row>
    <row r="456" spans="1:8" x14ac:dyDescent="0.2">
      <c r="A456" s="96"/>
      <c r="B456" s="96"/>
      <c r="C456" s="96"/>
      <c r="D456" s="96"/>
      <c r="E456" s="96"/>
      <c r="F456" s="105"/>
      <c r="G456" s="96"/>
      <c r="H456" s="96"/>
    </row>
    <row r="457" spans="1:8" x14ac:dyDescent="0.2">
      <c r="A457" s="96"/>
      <c r="B457" s="96"/>
      <c r="C457" s="96"/>
      <c r="D457" s="96"/>
      <c r="E457" s="96"/>
      <c r="F457" s="105"/>
      <c r="G457" s="96"/>
      <c r="H457" s="96"/>
    </row>
    <row r="458" spans="1:8" x14ac:dyDescent="0.2">
      <c r="A458" s="96"/>
      <c r="B458" s="96"/>
      <c r="C458" s="96"/>
      <c r="D458" s="96"/>
      <c r="E458" s="96"/>
      <c r="F458" s="105"/>
      <c r="G458" s="96"/>
      <c r="H458" s="96"/>
    </row>
    <row r="459" spans="1:8" x14ac:dyDescent="0.2">
      <c r="A459" s="96"/>
      <c r="B459" s="96"/>
      <c r="C459" s="96"/>
      <c r="D459" s="96"/>
      <c r="E459" s="96"/>
      <c r="F459" s="105"/>
      <c r="G459" s="96"/>
      <c r="H459" s="96"/>
    </row>
    <row r="460" spans="1:8" x14ac:dyDescent="0.2">
      <c r="A460" s="96"/>
      <c r="B460" s="96"/>
      <c r="C460" s="96"/>
      <c r="D460" s="96"/>
      <c r="E460" s="96"/>
      <c r="F460" s="105"/>
      <c r="G460" s="96"/>
      <c r="H460" s="96"/>
    </row>
    <row r="461" spans="1:8" x14ac:dyDescent="0.2">
      <c r="A461" s="96"/>
      <c r="B461" s="96"/>
      <c r="C461" s="96"/>
      <c r="D461" s="96"/>
      <c r="E461" s="96"/>
      <c r="F461" s="105"/>
      <c r="G461" s="96"/>
      <c r="H461" s="96"/>
    </row>
    <row r="462" spans="1:8" x14ac:dyDescent="0.2">
      <c r="A462" s="96"/>
      <c r="B462" s="96"/>
      <c r="C462" s="96"/>
      <c r="D462" s="96"/>
      <c r="E462" s="96"/>
      <c r="F462" s="105"/>
      <c r="G462" s="96"/>
      <c r="H462" s="96"/>
    </row>
    <row r="463" spans="1:8" x14ac:dyDescent="0.2">
      <c r="A463" s="96"/>
      <c r="B463" s="96"/>
      <c r="C463" s="96"/>
      <c r="D463" s="96"/>
      <c r="E463" s="96"/>
      <c r="F463" s="105"/>
      <c r="G463" s="96"/>
      <c r="H463" s="96"/>
    </row>
    <row r="464" spans="1:8" x14ac:dyDescent="0.2">
      <c r="A464" s="96"/>
      <c r="B464" s="96"/>
      <c r="C464" s="96"/>
      <c r="D464" s="96"/>
      <c r="E464" s="96"/>
      <c r="F464" s="105"/>
      <c r="G464" s="96"/>
      <c r="H464" s="96"/>
    </row>
    <row r="465" spans="1:8" x14ac:dyDescent="0.2">
      <c r="A465" s="96"/>
      <c r="B465" s="96"/>
      <c r="C465" s="96"/>
      <c r="D465" s="96"/>
      <c r="E465" s="96"/>
      <c r="F465" s="105"/>
      <c r="G465" s="96"/>
      <c r="H465" s="96"/>
    </row>
    <row r="466" spans="1:8" x14ac:dyDescent="0.2">
      <c r="A466" s="96"/>
      <c r="B466" s="96"/>
      <c r="C466" s="96"/>
      <c r="D466" s="96"/>
      <c r="E466" s="96"/>
      <c r="F466" s="105"/>
      <c r="G466" s="96"/>
      <c r="H466" s="96"/>
    </row>
    <row r="467" spans="1:8" x14ac:dyDescent="0.2">
      <c r="A467" s="96"/>
      <c r="B467" s="96"/>
      <c r="C467" s="96"/>
      <c r="D467" s="96"/>
      <c r="E467" s="96"/>
      <c r="F467" s="105"/>
      <c r="G467" s="96"/>
      <c r="H467" s="96"/>
    </row>
    <row r="468" spans="1:8" x14ac:dyDescent="0.2">
      <c r="A468" s="96"/>
      <c r="B468" s="96"/>
      <c r="C468" s="96"/>
      <c r="D468" s="96"/>
      <c r="E468" s="96"/>
      <c r="F468" s="105"/>
      <c r="G468" s="96"/>
      <c r="H468" s="96"/>
    </row>
    <row r="469" spans="1:8" x14ac:dyDescent="0.2">
      <c r="A469" s="96"/>
      <c r="B469" s="96"/>
      <c r="C469" s="96"/>
      <c r="D469" s="96"/>
      <c r="E469" s="96"/>
      <c r="F469" s="105"/>
      <c r="G469" s="96"/>
      <c r="H469" s="96"/>
    </row>
    <row r="470" spans="1:8" x14ac:dyDescent="0.2">
      <c r="A470" s="96"/>
      <c r="B470" s="96"/>
      <c r="C470" s="96"/>
      <c r="D470" s="96"/>
      <c r="E470" s="96"/>
      <c r="F470" s="105"/>
      <c r="G470" s="96"/>
      <c r="H470" s="96"/>
    </row>
    <row r="471" spans="1:8" x14ac:dyDescent="0.2">
      <c r="A471" s="96"/>
      <c r="B471" s="96"/>
      <c r="C471" s="96"/>
      <c r="D471" s="96"/>
      <c r="E471" s="96"/>
      <c r="F471" s="105"/>
      <c r="G471" s="96"/>
      <c r="H471" s="96"/>
    </row>
    <row r="472" spans="1:8" x14ac:dyDescent="0.2">
      <c r="A472" s="96"/>
      <c r="B472" s="96"/>
      <c r="C472" s="96"/>
      <c r="D472" s="96"/>
      <c r="E472" s="96"/>
      <c r="F472" s="105"/>
      <c r="G472" s="96"/>
      <c r="H472" s="96"/>
    </row>
    <row r="473" spans="1:8" x14ac:dyDescent="0.2">
      <c r="A473" s="96"/>
      <c r="B473" s="96"/>
      <c r="C473" s="96"/>
      <c r="D473" s="96"/>
      <c r="E473" s="96"/>
      <c r="F473" s="105"/>
      <c r="G473" s="96"/>
      <c r="H473" s="96"/>
    </row>
    <row r="474" spans="1:8" x14ac:dyDescent="0.2">
      <c r="A474" s="96"/>
      <c r="B474" s="96"/>
      <c r="C474" s="96"/>
      <c r="D474" s="96"/>
      <c r="E474" s="96"/>
      <c r="F474" s="105"/>
      <c r="G474" s="96"/>
      <c r="H474" s="96"/>
    </row>
    <row r="475" spans="1:8" x14ac:dyDescent="0.2">
      <c r="A475" s="96"/>
      <c r="B475" s="96"/>
      <c r="C475" s="96"/>
      <c r="D475" s="96"/>
      <c r="E475" s="96"/>
      <c r="F475" s="105"/>
      <c r="G475" s="96"/>
      <c r="H475" s="96"/>
    </row>
    <row r="476" spans="1:8" x14ac:dyDescent="0.2">
      <c r="A476" s="96"/>
      <c r="B476" s="96"/>
      <c r="C476" s="96"/>
      <c r="D476" s="96"/>
      <c r="E476" s="96"/>
      <c r="F476" s="105"/>
      <c r="G476" s="96"/>
      <c r="H476" s="96"/>
    </row>
    <row r="477" spans="1:8" x14ac:dyDescent="0.2">
      <c r="A477" s="96"/>
      <c r="B477" s="96"/>
      <c r="C477" s="96"/>
      <c r="D477" s="96"/>
      <c r="E477" s="96"/>
      <c r="F477" s="105"/>
      <c r="G477" s="96"/>
      <c r="H477" s="96"/>
    </row>
    <row r="478" spans="1:8" x14ac:dyDescent="0.2">
      <c r="A478" s="96"/>
      <c r="B478" s="96"/>
      <c r="C478" s="96"/>
      <c r="D478" s="96"/>
      <c r="E478" s="96"/>
      <c r="F478" s="105"/>
      <c r="G478" s="96"/>
      <c r="H478" s="96"/>
    </row>
    <row r="479" spans="1:8" x14ac:dyDescent="0.2">
      <c r="A479" s="96"/>
      <c r="B479" s="96"/>
      <c r="C479" s="96"/>
      <c r="D479" s="96"/>
      <c r="E479" s="96"/>
      <c r="F479" s="105"/>
      <c r="G479" s="96"/>
      <c r="H479" s="96"/>
    </row>
    <row r="480" spans="1:8" x14ac:dyDescent="0.2">
      <c r="A480" s="96"/>
      <c r="B480" s="96"/>
      <c r="C480" s="96"/>
      <c r="D480" s="96"/>
      <c r="E480" s="96"/>
      <c r="F480" s="105"/>
      <c r="G480" s="96"/>
      <c r="H480" s="96"/>
    </row>
    <row r="481" spans="1:8" x14ac:dyDescent="0.2">
      <c r="A481" s="96"/>
      <c r="B481" s="96"/>
      <c r="C481" s="96"/>
      <c r="D481" s="96"/>
      <c r="E481" s="96"/>
      <c r="F481" s="105"/>
      <c r="G481" s="96"/>
      <c r="H481" s="96"/>
    </row>
    <row r="482" spans="1:8" x14ac:dyDescent="0.2">
      <c r="A482" s="96"/>
      <c r="B482" s="96"/>
      <c r="C482" s="96"/>
      <c r="D482" s="96"/>
      <c r="E482" s="96"/>
      <c r="F482" s="105"/>
      <c r="G482" s="96"/>
      <c r="H482" s="96"/>
    </row>
    <row r="483" spans="1:8" x14ac:dyDescent="0.2">
      <c r="A483" s="96"/>
      <c r="B483" s="96"/>
      <c r="C483" s="96"/>
      <c r="D483" s="96"/>
      <c r="E483" s="96"/>
      <c r="F483" s="105"/>
      <c r="G483" s="96"/>
      <c r="H483" s="96"/>
    </row>
    <row r="484" spans="1:8" x14ac:dyDescent="0.2">
      <c r="A484" s="96"/>
      <c r="B484" s="96"/>
      <c r="C484" s="96"/>
      <c r="D484" s="96"/>
      <c r="E484" s="96"/>
      <c r="F484" s="105"/>
      <c r="G484" s="96"/>
      <c r="H484" s="96"/>
    </row>
    <row r="485" spans="1:8" x14ac:dyDescent="0.2">
      <c r="A485" s="96"/>
      <c r="B485" s="96"/>
      <c r="C485" s="96"/>
      <c r="D485" s="96"/>
      <c r="E485" s="96"/>
      <c r="F485" s="105"/>
      <c r="G485" s="96"/>
      <c r="H485" s="96"/>
    </row>
    <row r="486" spans="1:8" x14ac:dyDescent="0.2">
      <c r="A486" s="96"/>
      <c r="B486" s="96"/>
      <c r="C486" s="96"/>
      <c r="D486" s="96"/>
      <c r="E486" s="96"/>
      <c r="F486" s="105"/>
      <c r="G486" s="96"/>
      <c r="H486" s="96"/>
    </row>
    <row r="487" spans="1:8" x14ac:dyDescent="0.2">
      <c r="A487" s="96"/>
      <c r="B487" s="96"/>
      <c r="C487" s="96"/>
      <c r="D487" s="96"/>
      <c r="E487" s="96"/>
      <c r="F487" s="105"/>
      <c r="G487" s="96"/>
      <c r="H487" s="96"/>
    </row>
    <row r="488" spans="1:8" x14ac:dyDescent="0.2">
      <c r="A488" s="96"/>
      <c r="B488" s="96"/>
      <c r="C488" s="96"/>
      <c r="D488" s="96"/>
      <c r="E488" s="96"/>
      <c r="F488" s="105"/>
      <c r="G488" s="96"/>
      <c r="H488" s="96"/>
    </row>
    <row r="489" spans="1:8" x14ac:dyDescent="0.2">
      <c r="A489" s="96"/>
      <c r="B489" s="96"/>
      <c r="C489" s="96"/>
      <c r="D489" s="96"/>
      <c r="E489" s="96"/>
      <c r="F489" s="105"/>
      <c r="G489" s="96"/>
      <c r="H489" s="96"/>
    </row>
    <row r="490" spans="1:8" x14ac:dyDescent="0.2">
      <c r="A490" s="96"/>
      <c r="B490" s="96"/>
      <c r="C490" s="96"/>
      <c r="D490" s="96"/>
      <c r="E490" s="96"/>
      <c r="F490" s="105"/>
      <c r="G490" s="96"/>
      <c r="H490" s="96"/>
    </row>
    <row r="491" spans="1:8" x14ac:dyDescent="0.2">
      <c r="A491" s="96"/>
      <c r="B491" s="96"/>
      <c r="C491" s="96"/>
      <c r="D491" s="96"/>
      <c r="E491" s="96"/>
      <c r="F491" s="105"/>
      <c r="G491" s="96"/>
      <c r="H491" s="96"/>
    </row>
    <row r="492" spans="1:8" x14ac:dyDescent="0.2">
      <c r="A492" s="96"/>
      <c r="B492" s="96"/>
      <c r="C492" s="96"/>
      <c r="D492" s="96"/>
      <c r="E492" s="96"/>
      <c r="F492" s="105"/>
      <c r="G492" s="96"/>
      <c r="H492" s="96"/>
    </row>
    <row r="493" spans="1:8" x14ac:dyDescent="0.2">
      <c r="A493" s="96"/>
      <c r="B493" s="96"/>
      <c r="C493" s="96"/>
      <c r="D493" s="96"/>
      <c r="E493" s="96"/>
      <c r="F493" s="105"/>
      <c r="G493" s="96"/>
      <c r="H493" s="96"/>
    </row>
    <row r="494" spans="1:8" x14ac:dyDescent="0.2">
      <c r="A494" s="96"/>
      <c r="B494" s="96"/>
      <c r="C494" s="96"/>
      <c r="D494" s="96"/>
      <c r="E494" s="96"/>
      <c r="F494" s="105"/>
      <c r="G494" s="96"/>
      <c r="H494" s="96"/>
    </row>
    <row r="495" spans="1:8" x14ac:dyDescent="0.2">
      <c r="A495" s="96"/>
      <c r="B495" s="96"/>
      <c r="C495" s="96"/>
      <c r="D495" s="96"/>
      <c r="E495" s="96"/>
      <c r="F495" s="105"/>
      <c r="G495" s="96"/>
      <c r="H495" s="96"/>
    </row>
    <row r="496" spans="1:8" x14ac:dyDescent="0.2">
      <c r="A496" s="96"/>
      <c r="B496" s="96"/>
      <c r="C496" s="96"/>
      <c r="D496" s="96"/>
      <c r="E496" s="96"/>
      <c r="F496" s="105"/>
      <c r="G496" s="96"/>
      <c r="H496" s="96"/>
    </row>
    <row r="497" spans="1:8" x14ac:dyDescent="0.2">
      <c r="A497" s="96"/>
      <c r="B497" s="96"/>
      <c r="C497" s="96"/>
      <c r="D497" s="96"/>
      <c r="E497" s="96"/>
      <c r="F497" s="105"/>
      <c r="G497" s="96"/>
      <c r="H497" s="96"/>
    </row>
    <row r="498" spans="1:8" x14ac:dyDescent="0.2">
      <c r="A498" s="96"/>
      <c r="B498" s="96"/>
      <c r="C498" s="96"/>
      <c r="D498" s="96"/>
      <c r="E498" s="96"/>
      <c r="F498" s="105"/>
      <c r="G498" s="96"/>
      <c r="H498" s="96"/>
    </row>
    <row r="499" spans="1:8" x14ac:dyDescent="0.2">
      <c r="A499" s="96"/>
      <c r="B499" s="96"/>
      <c r="C499" s="96"/>
      <c r="D499" s="96"/>
      <c r="E499" s="96"/>
      <c r="F499" s="105"/>
      <c r="G499" s="96"/>
      <c r="H499" s="96"/>
    </row>
    <row r="500" spans="1:8" x14ac:dyDescent="0.2">
      <c r="A500" s="96"/>
      <c r="B500" s="96"/>
      <c r="C500" s="96"/>
      <c r="D500" s="96"/>
      <c r="E500" s="96"/>
      <c r="F500" s="105"/>
      <c r="G500" s="96"/>
      <c r="H500" s="96"/>
    </row>
    <row r="501" spans="1:8" x14ac:dyDescent="0.2">
      <c r="A501" s="96"/>
      <c r="B501" s="96"/>
      <c r="C501" s="96"/>
      <c r="D501" s="96"/>
      <c r="E501" s="96"/>
      <c r="F501" s="105"/>
      <c r="G501" s="96"/>
      <c r="H501" s="96"/>
    </row>
    <row r="502" spans="1:8" x14ac:dyDescent="0.2">
      <c r="A502" s="96"/>
      <c r="B502" s="96"/>
      <c r="C502" s="96"/>
      <c r="D502" s="96"/>
      <c r="E502" s="96"/>
      <c r="F502" s="105"/>
      <c r="G502" s="96"/>
      <c r="H502" s="96"/>
    </row>
    <row r="503" spans="1:8" x14ac:dyDescent="0.2">
      <c r="A503" s="96"/>
      <c r="B503" s="96"/>
      <c r="C503" s="96"/>
      <c r="D503" s="96"/>
      <c r="E503" s="96"/>
      <c r="F503" s="105"/>
      <c r="G503" s="96"/>
      <c r="H503" s="96"/>
    </row>
    <row r="504" spans="1:8" x14ac:dyDescent="0.2">
      <c r="A504" s="96"/>
      <c r="B504" s="96"/>
      <c r="C504" s="96"/>
      <c r="D504" s="96"/>
      <c r="E504" s="96"/>
      <c r="F504" s="105"/>
      <c r="G504" s="96"/>
      <c r="H504" s="96"/>
    </row>
    <row r="505" spans="1:8" x14ac:dyDescent="0.2">
      <c r="A505" s="96"/>
      <c r="B505" s="96"/>
      <c r="C505" s="96"/>
      <c r="D505" s="96"/>
      <c r="E505" s="96"/>
      <c r="F505" s="105"/>
      <c r="G505" s="96"/>
      <c r="H505" s="96"/>
    </row>
    <row r="506" spans="1:8" x14ac:dyDescent="0.2">
      <c r="A506" s="96"/>
      <c r="B506" s="96"/>
      <c r="C506" s="96"/>
      <c r="D506" s="96"/>
      <c r="E506" s="96"/>
      <c r="F506" s="105"/>
      <c r="G506" s="96"/>
      <c r="H506" s="96"/>
    </row>
    <row r="507" spans="1:8" x14ac:dyDescent="0.2">
      <c r="A507" s="96"/>
      <c r="B507" s="96"/>
      <c r="C507" s="96"/>
      <c r="D507" s="96"/>
      <c r="E507" s="96"/>
      <c r="F507" s="105"/>
      <c r="G507" s="96"/>
      <c r="H507" s="96"/>
    </row>
    <row r="508" spans="1:8" x14ac:dyDescent="0.2">
      <c r="A508" s="96"/>
      <c r="B508" s="96"/>
      <c r="C508" s="96"/>
      <c r="D508" s="96"/>
      <c r="E508" s="96"/>
      <c r="F508" s="105"/>
      <c r="G508" s="96"/>
      <c r="H508" s="96"/>
    </row>
    <row r="509" spans="1:8" x14ac:dyDescent="0.2">
      <c r="A509" s="96"/>
      <c r="B509" s="96"/>
      <c r="C509" s="96"/>
      <c r="D509" s="96"/>
      <c r="E509" s="96"/>
      <c r="F509" s="105"/>
      <c r="G509" s="96"/>
      <c r="H509" s="96"/>
    </row>
    <row r="510" spans="1:8" x14ac:dyDescent="0.2">
      <c r="A510" s="96"/>
      <c r="B510" s="96"/>
      <c r="C510" s="96"/>
      <c r="D510" s="96"/>
      <c r="E510" s="96"/>
      <c r="F510" s="105"/>
      <c r="G510" s="96"/>
      <c r="H510" s="96"/>
    </row>
    <row r="511" spans="1:8" x14ac:dyDescent="0.2">
      <c r="A511" s="96"/>
      <c r="B511" s="96"/>
      <c r="C511" s="96"/>
      <c r="D511" s="96"/>
      <c r="E511" s="96"/>
      <c r="F511" s="105"/>
      <c r="G511" s="96"/>
      <c r="H511" s="96"/>
    </row>
    <row r="512" spans="1:8" x14ac:dyDescent="0.2">
      <c r="A512" s="96"/>
      <c r="B512" s="96"/>
      <c r="C512" s="96"/>
      <c r="D512" s="96"/>
      <c r="E512" s="96"/>
      <c r="F512" s="105"/>
      <c r="G512" s="96"/>
      <c r="H512" s="96"/>
    </row>
    <row r="513" spans="1:8" x14ac:dyDescent="0.2">
      <c r="A513" s="96"/>
      <c r="B513" s="96"/>
      <c r="C513" s="96"/>
      <c r="D513" s="96"/>
      <c r="E513" s="96"/>
      <c r="F513" s="105"/>
      <c r="G513" s="96"/>
      <c r="H513" s="96"/>
    </row>
    <row r="514" spans="1:8" x14ac:dyDescent="0.2">
      <c r="A514" s="96"/>
      <c r="B514" s="96"/>
      <c r="C514" s="96"/>
      <c r="D514" s="96"/>
      <c r="E514" s="96"/>
      <c r="F514" s="105"/>
      <c r="G514" s="96"/>
      <c r="H514" s="96"/>
    </row>
    <row r="515" spans="1:8" x14ac:dyDescent="0.2">
      <c r="A515" s="96"/>
      <c r="B515" s="96"/>
      <c r="C515" s="96"/>
      <c r="D515" s="96"/>
      <c r="E515" s="96"/>
      <c r="F515" s="105"/>
      <c r="G515" s="96"/>
      <c r="H515" s="96"/>
    </row>
    <row r="516" spans="1:8" x14ac:dyDescent="0.2">
      <c r="A516" s="96"/>
      <c r="B516" s="96"/>
      <c r="C516" s="96"/>
      <c r="D516" s="96"/>
      <c r="E516" s="96"/>
      <c r="F516" s="105"/>
      <c r="G516" s="96"/>
      <c r="H516" s="96"/>
    </row>
    <row r="517" spans="1:8" x14ac:dyDescent="0.2">
      <c r="A517" s="96"/>
      <c r="B517" s="96"/>
      <c r="C517" s="96"/>
      <c r="D517" s="96"/>
      <c r="E517" s="96"/>
      <c r="F517" s="105"/>
      <c r="G517" s="96"/>
      <c r="H517" s="96"/>
    </row>
    <row r="518" spans="1:8" x14ac:dyDescent="0.2">
      <c r="A518" s="96"/>
      <c r="B518" s="96"/>
      <c r="C518" s="96"/>
      <c r="D518" s="96"/>
      <c r="E518" s="96"/>
      <c r="F518" s="105"/>
      <c r="G518" s="96"/>
      <c r="H518" s="96"/>
    </row>
    <row r="519" spans="1:8" x14ac:dyDescent="0.2">
      <c r="A519" s="96"/>
      <c r="B519" s="96"/>
      <c r="C519" s="96"/>
      <c r="D519" s="96"/>
      <c r="E519" s="96"/>
      <c r="F519" s="105"/>
      <c r="G519" s="96"/>
      <c r="H519" s="96"/>
    </row>
    <row r="520" spans="1:8" x14ac:dyDescent="0.2">
      <c r="A520" s="96"/>
      <c r="B520" s="96"/>
      <c r="C520" s="96"/>
      <c r="D520" s="96"/>
      <c r="E520" s="96"/>
      <c r="F520" s="105"/>
      <c r="G520" s="96"/>
      <c r="H520" s="96"/>
    </row>
    <row r="521" spans="1:8" x14ac:dyDescent="0.2">
      <c r="A521" s="96"/>
      <c r="B521" s="96"/>
      <c r="C521" s="96"/>
      <c r="D521" s="96"/>
      <c r="E521" s="96"/>
      <c r="F521" s="105"/>
      <c r="G521" s="96"/>
      <c r="H521" s="96"/>
    </row>
    <row r="522" spans="1:8" x14ac:dyDescent="0.2">
      <c r="A522" s="96"/>
      <c r="B522" s="96"/>
      <c r="C522" s="96"/>
      <c r="D522" s="96"/>
      <c r="E522" s="96"/>
      <c r="F522" s="105"/>
      <c r="G522" s="96"/>
      <c r="H522" s="96"/>
    </row>
    <row r="523" spans="1:8" x14ac:dyDescent="0.2">
      <c r="A523" s="96"/>
      <c r="B523" s="96"/>
      <c r="C523" s="96"/>
      <c r="D523" s="96"/>
      <c r="E523" s="96"/>
      <c r="F523" s="105"/>
      <c r="G523" s="96"/>
      <c r="H523" s="96"/>
    </row>
    <row r="524" spans="1:8" x14ac:dyDescent="0.2">
      <c r="A524" s="96"/>
      <c r="B524" s="96"/>
      <c r="C524" s="96"/>
      <c r="D524" s="96"/>
      <c r="E524" s="96"/>
      <c r="F524" s="105"/>
      <c r="G524" s="96"/>
      <c r="H524" s="96"/>
    </row>
    <row r="525" spans="1:8" x14ac:dyDescent="0.2">
      <c r="A525" s="96"/>
      <c r="B525" s="96"/>
      <c r="C525" s="96"/>
      <c r="D525" s="96"/>
      <c r="E525" s="96"/>
      <c r="F525" s="105"/>
      <c r="G525" s="96"/>
      <c r="H525" s="96"/>
    </row>
    <row r="526" spans="1:8" x14ac:dyDescent="0.2">
      <c r="A526" s="96"/>
      <c r="B526" s="96"/>
      <c r="C526" s="96"/>
      <c r="D526" s="96"/>
      <c r="E526" s="96"/>
      <c r="F526" s="105"/>
      <c r="G526" s="96"/>
      <c r="H526" s="96"/>
    </row>
    <row r="527" spans="1:8" x14ac:dyDescent="0.2">
      <c r="A527" s="96"/>
      <c r="B527" s="96"/>
      <c r="C527" s="96"/>
      <c r="D527" s="96"/>
      <c r="E527" s="96"/>
      <c r="F527" s="105"/>
      <c r="G527" s="96"/>
      <c r="H527" s="96"/>
    </row>
    <row r="528" spans="1:8" x14ac:dyDescent="0.2">
      <c r="A528" s="96"/>
      <c r="B528" s="96"/>
      <c r="C528" s="96"/>
      <c r="D528" s="96"/>
      <c r="E528" s="96"/>
      <c r="F528" s="105"/>
      <c r="G528" s="96"/>
      <c r="H528" s="96"/>
    </row>
    <row r="529" spans="1:8" x14ac:dyDescent="0.2">
      <c r="A529" s="96"/>
      <c r="B529" s="96"/>
      <c r="C529" s="96"/>
      <c r="D529" s="96"/>
      <c r="E529" s="96"/>
      <c r="F529" s="105"/>
      <c r="G529" s="96"/>
      <c r="H529" s="96"/>
    </row>
    <row r="530" spans="1:8" x14ac:dyDescent="0.2">
      <c r="A530" s="96"/>
      <c r="B530" s="96"/>
      <c r="C530" s="96"/>
      <c r="D530" s="96"/>
      <c r="E530" s="96"/>
      <c r="F530" s="105"/>
      <c r="G530" s="96"/>
      <c r="H530" s="96"/>
    </row>
    <row r="531" spans="1:8" x14ac:dyDescent="0.2">
      <c r="A531" s="96"/>
      <c r="B531" s="96"/>
      <c r="C531" s="96"/>
      <c r="D531" s="96"/>
      <c r="E531" s="96"/>
      <c r="F531" s="105"/>
      <c r="G531" s="96"/>
      <c r="H531" s="96"/>
    </row>
    <row r="532" spans="1:8" x14ac:dyDescent="0.2">
      <c r="A532" s="96"/>
      <c r="B532" s="96"/>
      <c r="C532" s="96"/>
      <c r="D532" s="96"/>
      <c r="E532" s="96"/>
      <c r="F532" s="105"/>
      <c r="G532" s="96"/>
      <c r="H532" s="96"/>
    </row>
    <row r="533" spans="1:8" x14ac:dyDescent="0.2">
      <c r="A533" s="96"/>
      <c r="B533" s="96"/>
      <c r="C533" s="96"/>
      <c r="D533" s="96"/>
      <c r="E533" s="96"/>
      <c r="F533" s="105"/>
      <c r="G533" s="96"/>
      <c r="H533" s="96"/>
    </row>
    <row r="534" spans="1:8" x14ac:dyDescent="0.2">
      <c r="A534" s="96"/>
      <c r="B534" s="96"/>
      <c r="C534" s="96"/>
      <c r="D534" s="96"/>
      <c r="E534" s="96"/>
      <c r="F534" s="105"/>
      <c r="G534" s="96"/>
      <c r="H534" s="96"/>
    </row>
    <row r="535" spans="1:8" x14ac:dyDescent="0.2">
      <c r="A535" s="96"/>
      <c r="B535" s="96"/>
      <c r="C535" s="96"/>
      <c r="D535" s="96"/>
      <c r="E535" s="96"/>
      <c r="F535" s="105"/>
      <c r="G535" s="96"/>
      <c r="H535" s="96"/>
    </row>
    <row r="536" spans="1:8" x14ac:dyDescent="0.2">
      <c r="A536" s="96"/>
      <c r="B536" s="96"/>
      <c r="C536" s="96"/>
      <c r="D536" s="96"/>
      <c r="E536" s="96"/>
      <c r="F536" s="105"/>
      <c r="G536" s="96"/>
      <c r="H536" s="96"/>
    </row>
    <row r="537" spans="1:8" x14ac:dyDescent="0.2">
      <c r="A537" s="96"/>
      <c r="B537" s="96"/>
      <c r="C537" s="96"/>
      <c r="D537" s="96"/>
      <c r="E537" s="96"/>
      <c r="F537" s="105"/>
      <c r="G537" s="96"/>
      <c r="H537" s="96"/>
    </row>
    <row r="538" spans="1:8" x14ac:dyDescent="0.2">
      <c r="A538" s="96"/>
      <c r="B538" s="96"/>
      <c r="C538" s="96"/>
      <c r="D538" s="96"/>
      <c r="E538" s="96"/>
      <c r="F538" s="105"/>
      <c r="G538" s="96"/>
      <c r="H538" s="96"/>
    </row>
    <row r="539" spans="1:8" x14ac:dyDescent="0.2">
      <c r="A539" s="96"/>
      <c r="B539" s="96"/>
      <c r="C539" s="96"/>
      <c r="D539" s="96"/>
      <c r="E539" s="96"/>
      <c r="F539" s="105"/>
      <c r="G539" s="96"/>
      <c r="H539" s="96"/>
    </row>
    <row r="540" spans="1:8" x14ac:dyDescent="0.2">
      <c r="A540" s="96"/>
      <c r="B540" s="96"/>
      <c r="C540" s="96"/>
      <c r="D540" s="96"/>
      <c r="E540" s="96"/>
      <c r="F540" s="105"/>
      <c r="G540" s="96"/>
      <c r="H540" s="96"/>
    </row>
    <row r="541" spans="1:8" x14ac:dyDescent="0.2">
      <c r="A541" s="96"/>
      <c r="B541" s="96"/>
      <c r="C541" s="96"/>
      <c r="D541" s="96"/>
      <c r="E541" s="96"/>
      <c r="F541" s="105"/>
      <c r="G541" s="96"/>
      <c r="H541" s="96"/>
    </row>
    <row r="542" spans="1:8" x14ac:dyDescent="0.2">
      <c r="A542" s="96"/>
      <c r="B542" s="96"/>
      <c r="C542" s="96"/>
      <c r="D542" s="96"/>
      <c r="E542" s="96"/>
      <c r="F542" s="105"/>
      <c r="G542" s="96"/>
      <c r="H542" s="96"/>
    </row>
    <row r="543" spans="1:8" x14ac:dyDescent="0.2">
      <c r="A543" s="96"/>
      <c r="B543" s="96"/>
      <c r="C543" s="96"/>
      <c r="D543" s="96"/>
      <c r="E543" s="96"/>
      <c r="F543" s="105"/>
      <c r="G543" s="96"/>
      <c r="H543" s="96"/>
    </row>
    <row r="544" spans="1:8" x14ac:dyDescent="0.2">
      <c r="A544" s="96"/>
      <c r="B544" s="96"/>
      <c r="C544" s="96"/>
      <c r="D544" s="96"/>
      <c r="E544" s="96"/>
      <c r="F544" s="105"/>
      <c r="G544" s="96"/>
      <c r="H544" s="96"/>
    </row>
    <row r="545" spans="1:8" x14ac:dyDescent="0.2">
      <c r="A545" s="96"/>
      <c r="B545" s="96"/>
      <c r="C545" s="96"/>
      <c r="D545" s="96"/>
      <c r="E545" s="96"/>
      <c r="F545" s="105"/>
      <c r="G545" s="96"/>
      <c r="H545" s="96"/>
    </row>
    <row r="546" spans="1:8" x14ac:dyDescent="0.2">
      <c r="A546" s="96"/>
      <c r="B546" s="96"/>
      <c r="C546" s="96"/>
      <c r="D546" s="96"/>
      <c r="E546" s="96"/>
      <c r="F546" s="105"/>
      <c r="G546" s="96"/>
      <c r="H546" s="96"/>
    </row>
    <row r="547" spans="1:8" x14ac:dyDescent="0.2">
      <c r="A547" s="96"/>
      <c r="B547" s="96"/>
      <c r="C547" s="96"/>
      <c r="D547" s="96"/>
      <c r="E547" s="96"/>
      <c r="F547" s="105"/>
      <c r="G547" s="96"/>
      <c r="H547" s="96"/>
    </row>
    <row r="548" spans="1:8" x14ac:dyDescent="0.2">
      <c r="A548" s="96"/>
      <c r="B548" s="96"/>
      <c r="C548" s="96"/>
      <c r="D548" s="96"/>
      <c r="E548" s="96"/>
      <c r="F548" s="105"/>
      <c r="G548" s="96"/>
      <c r="H548" s="96"/>
    </row>
    <row r="549" spans="1:8" x14ac:dyDescent="0.2">
      <c r="A549" s="96"/>
      <c r="B549" s="96"/>
      <c r="C549" s="96"/>
      <c r="D549" s="96"/>
      <c r="E549" s="96"/>
      <c r="F549" s="105"/>
      <c r="G549" s="96"/>
      <c r="H549" s="96"/>
    </row>
    <row r="550" spans="1:8" x14ac:dyDescent="0.2">
      <c r="A550" s="96"/>
      <c r="B550" s="96"/>
      <c r="C550" s="96"/>
      <c r="D550" s="96"/>
      <c r="E550" s="96"/>
      <c r="F550" s="105"/>
      <c r="G550" s="96"/>
      <c r="H550" s="96"/>
    </row>
    <row r="551" spans="1:8" x14ac:dyDescent="0.2">
      <c r="A551" s="96"/>
      <c r="B551" s="96"/>
      <c r="C551" s="96"/>
      <c r="D551" s="96"/>
      <c r="E551" s="96"/>
      <c r="F551" s="105"/>
      <c r="G551" s="96"/>
      <c r="H551" s="96"/>
    </row>
    <row r="552" spans="1:8" x14ac:dyDescent="0.2">
      <c r="A552" s="96"/>
      <c r="B552" s="96"/>
      <c r="C552" s="96"/>
      <c r="D552" s="96"/>
      <c r="E552" s="96"/>
      <c r="F552" s="105"/>
      <c r="G552" s="96"/>
      <c r="H552" s="96"/>
    </row>
    <row r="553" spans="1:8" x14ac:dyDescent="0.2">
      <c r="A553" s="96"/>
      <c r="B553" s="96"/>
      <c r="C553" s="96"/>
      <c r="D553" s="96"/>
      <c r="E553" s="96"/>
      <c r="F553" s="105"/>
      <c r="G553" s="96"/>
      <c r="H553" s="96"/>
    </row>
    <row r="554" spans="1:8" x14ac:dyDescent="0.2">
      <c r="A554" s="96"/>
      <c r="B554" s="96"/>
      <c r="C554" s="96"/>
      <c r="D554" s="96"/>
      <c r="E554" s="96"/>
      <c r="F554" s="105"/>
      <c r="G554" s="96"/>
      <c r="H554" s="96"/>
    </row>
    <row r="555" spans="1:8" x14ac:dyDescent="0.2">
      <c r="A555" s="96"/>
      <c r="B555" s="96"/>
      <c r="C555" s="96"/>
      <c r="D555" s="96"/>
      <c r="E555" s="96"/>
      <c r="F555" s="105"/>
      <c r="G555" s="96"/>
      <c r="H555" s="96"/>
    </row>
    <row r="556" spans="1:8" x14ac:dyDescent="0.2">
      <c r="A556" s="96"/>
      <c r="B556" s="96"/>
      <c r="C556" s="96"/>
      <c r="D556" s="96"/>
      <c r="E556" s="96"/>
      <c r="F556" s="105"/>
      <c r="G556" s="96"/>
      <c r="H556" s="96"/>
    </row>
    <row r="557" spans="1:8" x14ac:dyDescent="0.2">
      <c r="A557" s="96"/>
      <c r="B557" s="96"/>
      <c r="C557" s="96"/>
      <c r="D557" s="96"/>
      <c r="E557" s="96"/>
      <c r="F557" s="105"/>
      <c r="G557" s="96"/>
      <c r="H557" s="96"/>
    </row>
    <row r="558" spans="1:8" x14ac:dyDescent="0.2">
      <c r="A558" s="96"/>
      <c r="B558" s="96"/>
      <c r="C558" s="96"/>
      <c r="D558" s="96"/>
      <c r="E558" s="96"/>
      <c r="F558" s="105"/>
      <c r="G558" s="96"/>
      <c r="H558" s="96"/>
    </row>
    <row r="559" spans="1:8" x14ac:dyDescent="0.2">
      <c r="A559" s="96"/>
      <c r="B559" s="96"/>
      <c r="C559" s="96"/>
      <c r="D559" s="96"/>
      <c r="E559" s="96"/>
      <c r="F559" s="105"/>
      <c r="G559" s="96"/>
      <c r="H559" s="96"/>
    </row>
    <row r="560" spans="1:8" x14ac:dyDescent="0.2">
      <c r="A560" s="96"/>
      <c r="B560" s="96"/>
      <c r="C560" s="96"/>
      <c r="D560" s="96"/>
      <c r="E560" s="96"/>
      <c r="F560" s="105"/>
      <c r="G560" s="96"/>
      <c r="H560" s="96"/>
    </row>
    <row r="561" spans="1:8" x14ac:dyDescent="0.2">
      <c r="A561" s="96"/>
      <c r="B561" s="96"/>
      <c r="C561" s="96"/>
      <c r="D561" s="96"/>
      <c r="E561" s="96"/>
      <c r="F561" s="105"/>
      <c r="G561" s="96"/>
      <c r="H561" s="96"/>
    </row>
    <row r="562" spans="1:8" x14ac:dyDescent="0.2">
      <c r="A562" s="96"/>
      <c r="B562" s="96"/>
      <c r="C562" s="96"/>
      <c r="D562" s="96"/>
      <c r="E562" s="96"/>
      <c r="F562" s="105"/>
      <c r="G562" s="96"/>
      <c r="H562" s="96"/>
    </row>
    <row r="563" spans="1:8" x14ac:dyDescent="0.2">
      <c r="A563" s="96"/>
      <c r="B563" s="96"/>
      <c r="C563" s="96"/>
      <c r="D563" s="96"/>
      <c r="E563" s="96"/>
      <c r="F563" s="105"/>
      <c r="G563" s="96"/>
      <c r="H563" s="96"/>
    </row>
    <row r="564" spans="1:8" x14ac:dyDescent="0.2">
      <c r="A564" s="96"/>
      <c r="B564" s="96"/>
      <c r="C564" s="96"/>
      <c r="D564" s="96"/>
      <c r="E564" s="96"/>
      <c r="F564" s="105"/>
      <c r="G564" s="96"/>
      <c r="H564" s="96"/>
    </row>
    <row r="565" spans="1:8" x14ac:dyDescent="0.2">
      <c r="A565" s="96"/>
      <c r="B565" s="96"/>
      <c r="C565" s="96"/>
      <c r="D565" s="96"/>
      <c r="E565" s="96"/>
      <c r="F565" s="105"/>
      <c r="G565" s="96"/>
      <c r="H565" s="96"/>
    </row>
    <row r="566" spans="1:8" x14ac:dyDescent="0.2">
      <c r="A566" s="96"/>
      <c r="B566" s="96"/>
      <c r="C566" s="96"/>
      <c r="D566" s="96"/>
      <c r="E566" s="96"/>
      <c r="F566" s="105"/>
      <c r="G566" s="96"/>
      <c r="H566" s="96"/>
    </row>
    <row r="567" spans="1:8" x14ac:dyDescent="0.2">
      <c r="A567" s="96"/>
      <c r="B567" s="96"/>
      <c r="C567" s="96"/>
      <c r="D567" s="96"/>
      <c r="E567" s="96"/>
      <c r="F567" s="105"/>
      <c r="G567" s="96"/>
      <c r="H567" s="96"/>
    </row>
    <row r="568" spans="1:8" x14ac:dyDescent="0.2">
      <c r="A568" s="96"/>
      <c r="B568" s="96"/>
      <c r="C568" s="96"/>
      <c r="D568" s="96"/>
      <c r="E568" s="96"/>
      <c r="F568" s="105"/>
      <c r="G568" s="96"/>
      <c r="H568" s="96"/>
    </row>
    <row r="569" spans="1:8" x14ac:dyDescent="0.2">
      <c r="A569" s="96"/>
      <c r="B569" s="96"/>
      <c r="C569" s="96"/>
      <c r="D569" s="96"/>
      <c r="E569" s="96"/>
      <c r="F569" s="105"/>
      <c r="G569" s="96"/>
      <c r="H569" s="96"/>
    </row>
    <row r="570" spans="1:8" x14ac:dyDescent="0.2">
      <c r="A570" s="96"/>
      <c r="B570" s="96"/>
      <c r="C570" s="96"/>
      <c r="D570" s="96"/>
      <c r="E570" s="96"/>
      <c r="F570" s="105"/>
      <c r="G570" s="96"/>
      <c r="H570" s="96"/>
    </row>
    <row r="571" spans="1:8" x14ac:dyDescent="0.2">
      <c r="A571" s="96"/>
      <c r="B571" s="96"/>
      <c r="C571" s="96"/>
      <c r="D571" s="96"/>
      <c r="E571" s="96"/>
      <c r="F571" s="105"/>
      <c r="G571" s="96"/>
      <c r="H571" s="96"/>
    </row>
    <row r="572" spans="1:8" x14ac:dyDescent="0.2">
      <c r="A572" s="96"/>
      <c r="B572" s="96"/>
      <c r="C572" s="96"/>
      <c r="D572" s="96"/>
      <c r="E572" s="96"/>
      <c r="F572" s="105"/>
      <c r="G572" s="96"/>
      <c r="H572" s="96"/>
    </row>
    <row r="573" spans="1:8" x14ac:dyDescent="0.2">
      <c r="A573" s="96"/>
      <c r="B573" s="96"/>
      <c r="C573" s="96"/>
      <c r="D573" s="96"/>
      <c r="E573" s="96"/>
      <c r="F573" s="105"/>
      <c r="G573" s="96"/>
      <c r="H573" s="96"/>
    </row>
    <row r="574" spans="1:8" x14ac:dyDescent="0.2">
      <c r="A574" s="96"/>
      <c r="B574" s="96"/>
      <c r="C574" s="96"/>
      <c r="D574" s="96"/>
      <c r="E574" s="96"/>
      <c r="F574" s="105"/>
      <c r="G574" s="96"/>
      <c r="H574" s="96"/>
    </row>
    <row r="575" spans="1:8" x14ac:dyDescent="0.2">
      <c r="A575" s="96"/>
      <c r="B575" s="96"/>
      <c r="C575" s="96"/>
      <c r="D575" s="96"/>
      <c r="E575" s="96"/>
      <c r="F575" s="105"/>
      <c r="G575" s="96"/>
      <c r="H575" s="96"/>
    </row>
    <row r="576" spans="1:8" x14ac:dyDescent="0.2">
      <c r="A576" s="96"/>
      <c r="B576" s="96"/>
      <c r="C576" s="96"/>
      <c r="D576" s="96"/>
      <c r="E576" s="96"/>
      <c r="F576" s="105"/>
      <c r="G576" s="96"/>
      <c r="H576" s="96"/>
    </row>
    <row r="577" spans="1:8" x14ac:dyDescent="0.2">
      <c r="A577" s="96"/>
      <c r="B577" s="96"/>
      <c r="C577" s="96"/>
      <c r="D577" s="96"/>
      <c r="E577" s="96"/>
      <c r="F577" s="105"/>
      <c r="G577" s="96"/>
      <c r="H577" s="96"/>
    </row>
    <row r="578" spans="1:8" x14ac:dyDescent="0.2">
      <c r="A578" s="96"/>
      <c r="B578" s="96"/>
      <c r="C578" s="96"/>
      <c r="D578" s="96"/>
      <c r="E578" s="96"/>
      <c r="F578" s="105"/>
      <c r="G578" s="96"/>
      <c r="H578" s="96"/>
    </row>
    <row r="579" spans="1:8" x14ac:dyDescent="0.2">
      <c r="A579" s="96"/>
      <c r="B579" s="96"/>
      <c r="C579" s="96"/>
      <c r="D579" s="96"/>
      <c r="E579" s="96"/>
      <c r="F579" s="105"/>
      <c r="G579" s="96"/>
      <c r="H579" s="96"/>
    </row>
    <row r="580" spans="1:8" x14ac:dyDescent="0.2">
      <c r="A580" s="96"/>
      <c r="B580" s="96"/>
      <c r="C580" s="96"/>
      <c r="D580" s="96"/>
      <c r="E580" s="96"/>
      <c r="F580" s="105"/>
      <c r="G580" s="96"/>
      <c r="H580" s="96"/>
    </row>
    <row r="581" spans="1:8" x14ac:dyDescent="0.2">
      <c r="A581" s="96"/>
      <c r="B581" s="96"/>
      <c r="C581" s="96"/>
      <c r="D581" s="96"/>
      <c r="E581" s="96"/>
      <c r="F581" s="105"/>
      <c r="G581" s="96"/>
      <c r="H581" s="96"/>
    </row>
    <row r="582" spans="1:8" x14ac:dyDescent="0.2">
      <c r="A582" s="96"/>
      <c r="B582" s="96"/>
      <c r="C582" s="96"/>
      <c r="D582" s="96"/>
      <c r="E582" s="96"/>
      <c r="F582" s="105"/>
      <c r="G582" s="96"/>
      <c r="H582" s="96"/>
    </row>
    <row r="583" spans="1:8" x14ac:dyDescent="0.2">
      <c r="A583" s="96"/>
      <c r="B583" s="96"/>
      <c r="C583" s="96"/>
      <c r="D583" s="96"/>
      <c r="E583" s="96"/>
      <c r="F583" s="105"/>
      <c r="G583" s="96"/>
      <c r="H583" s="96"/>
    </row>
    <row r="584" spans="1:8" x14ac:dyDescent="0.2">
      <c r="A584" s="96"/>
      <c r="B584" s="96"/>
      <c r="C584" s="96"/>
      <c r="D584" s="96"/>
      <c r="E584" s="96"/>
      <c r="F584" s="105"/>
      <c r="G584" s="96"/>
      <c r="H584" s="96"/>
    </row>
    <row r="585" spans="1:8" x14ac:dyDescent="0.2">
      <c r="A585" s="96"/>
      <c r="B585" s="96"/>
      <c r="C585" s="96"/>
      <c r="D585" s="96"/>
      <c r="E585" s="96"/>
      <c r="F585" s="105"/>
      <c r="G585" s="96"/>
      <c r="H585" s="96"/>
    </row>
    <row r="586" spans="1:8" x14ac:dyDescent="0.2">
      <c r="A586" s="96"/>
      <c r="B586" s="96"/>
      <c r="C586" s="96"/>
      <c r="D586" s="96"/>
      <c r="E586" s="96"/>
      <c r="F586" s="105"/>
      <c r="G586" s="96"/>
      <c r="H586" s="96"/>
    </row>
    <row r="587" spans="1:8" x14ac:dyDescent="0.2">
      <c r="A587" s="96"/>
      <c r="B587" s="96"/>
      <c r="C587" s="96"/>
      <c r="D587" s="96"/>
      <c r="E587" s="96"/>
      <c r="F587" s="105"/>
      <c r="G587" s="96"/>
      <c r="H587" s="96"/>
    </row>
    <row r="588" spans="1:8" x14ac:dyDescent="0.2">
      <c r="A588" s="96"/>
      <c r="B588" s="96"/>
      <c r="C588" s="96"/>
      <c r="D588" s="96"/>
      <c r="E588" s="96"/>
      <c r="F588" s="105"/>
      <c r="G588" s="96"/>
      <c r="H588" s="96"/>
    </row>
    <row r="589" spans="1:8" x14ac:dyDescent="0.2">
      <c r="A589" s="96"/>
      <c r="B589" s="96"/>
      <c r="C589" s="96"/>
      <c r="D589" s="96"/>
      <c r="E589" s="96"/>
      <c r="F589" s="105"/>
      <c r="G589" s="96"/>
      <c r="H589" s="96"/>
    </row>
    <row r="590" spans="1:8" x14ac:dyDescent="0.2">
      <c r="A590" s="96"/>
      <c r="B590" s="96"/>
      <c r="C590" s="96"/>
      <c r="D590" s="96"/>
      <c r="E590" s="96"/>
      <c r="F590" s="105"/>
      <c r="G590" s="96"/>
      <c r="H590" s="96"/>
    </row>
    <row r="591" spans="1:8" x14ac:dyDescent="0.2">
      <c r="A591" s="96"/>
      <c r="B591" s="96"/>
      <c r="C591" s="96"/>
      <c r="D591" s="96"/>
      <c r="E591" s="96"/>
      <c r="F591" s="105"/>
      <c r="G591" s="96"/>
      <c r="H591" s="96"/>
    </row>
    <row r="592" spans="1:8" x14ac:dyDescent="0.2">
      <c r="A592" s="96"/>
      <c r="B592" s="96"/>
      <c r="C592" s="96"/>
      <c r="D592" s="96"/>
      <c r="E592" s="96"/>
      <c r="F592" s="105"/>
      <c r="G592" s="96"/>
      <c r="H592" s="96"/>
    </row>
    <row r="593" spans="1:8" x14ac:dyDescent="0.2">
      <c r="A593" s="96"/>
      <c r="B593" s="96"/>
      <c r="C593" s="96"/>
      <c r="D593" s="96"/>
      <c r="E593" s="96"/>
      <c r="F593" s="105"/>
      <c r="G593" s="96"/>
      <c r="H593" s="96"/>
    </row>
    <row r="594" spans="1:8" x14ac:dyDescent="0.2">
      <c r="A594" s="96"/>
      <c r="B594" s="96"/>
      <c r="C594" s="96"/>
      <c r="D594" s="96"/>
      <c r="E594" s="96"/>
      <c r="F594" s="105"/>
      <c r="G594" s="96"/>
      <c r="H594" s="96"/>
    </row>
    <row r="595" spans="1:8" x14ac:dyDescent="0.2">
      <c r="A595" s="96"/>
      <c r="B595" s="96"/>
      <c r="C595" s="96"/>
      <c r="D595" s="96"/>
      <c r="E595" s="96"/>
      <c r="F595" s="105"/>
      <c r="G595" s="96"/>
      <c r="H595" s="96"/>
    </row>
    <row r="596" spans="1:8" x14ac:dyDescent="0.2">
      <c r="A596" s="96"/>
      <c r="B596" s="96"/>
      <c r="C596" s="96"/>
      <c r="D596" s="96"/>
      <c r="E596" s="96"/>
      <c r="F596" s="105"/>
      <c r="G596" s="96"/>
      <c r="H596" s="96"/>
    </row>
    <row r="597" spans="1:8" x14ac:dyDescent="0.2">
      <c r="A597" s="96"/>
      <c r="B597" s="96"/>
      <c r="C597" s="96"/>
      <c r="D597" s="96"/>
      <c r="E597" s="96"/>
      <c r="F597" s="105"/>
      <c r="G597" s="96"/>
      <c r="H597" s="96"/>
    </row>
    <row r="598" spans="1:8" x14ac:dyDescent="0.2">
      <c r="A598" s="96"/>
      <c r="B598" s="96"/>
      <c r="C598" s="96"/>
      <c r="D598" s="96"/>
      <c r="E598" s="96"/>
      <c r="F598" s="105"/>
      <c r="G598" s="96"/>
      <c r="H598" s="96"/>
    </row>
    <row r="599" spans="1:8" x14ac:dyDescent="0.2">
      <c r="A599" s="96"/>
      <c r="B599" s="96"/>
      <c r="C599" s="96"/>
      <c r="D599" s="96"/>
      <c r="E599" s="96"/>
      <c r="F599" s="105"/>
      <c r="G599" s="96"/>
      <c r="H599" s="96"/>
    </row>
    <row r="600" spans="1:8" x14ac:dyDescent="0.2">
      <c r="A600" s="96"/>
      <c r="B600" s="96"/>
      <c r="C600" s="96"/>
      <c r="D600" s="96"/>
      <c r="E600" s="96"/>
      <c r="F600" s="105"/>
      <c r="G600" s="96"/>
      <c r="H600" s="96"/>
    </row>
    <row r="601" spans="1:8" x14ac:dyDescent="0.2">
      <c r="A601" s="96"/>
      <c r="B601" s="96"/>
      <c r="C601" s="96"/>
      <c r="D601" s="96"/>
      <c r="E601" s="96"/>
      <c r="F601" s="105"/>
      <c r="G601" s="96"/>
      <c r="H601" s="96"/>
    </row>
    <row r="602" spans="1:8" x14ac:dyDescent="0.2">
      <c r="A602" s="96"/>
      <c r="B602" s="96"/>
      <c r="C602" s="96"/>
      <c r="D602" s="96"/>
      <c r="E602" s="96"/>
      <c r="F602" s="105"/>
      <c r="G602" s="96"/>
      <c r="H602" s="96"/>
    </row>
    <row r="603" spans="1:8" x14ac:dyDescent="0.2">
      <c r="A603" s="96"/>
      <c r="B603" s="96"/>
      <c r="C603" s="96"/>
      <c r="D603" s="96"/>
      <c r="E603" s="96"/>
      <c r="F603" s="105"/>
      <c r="G603" s="96"/>
      <c r="H603" s="96"/>
    </row>
    <row r="604" spans="1:8" x14ac:dyDescent="0.2">
      <c r="A604" s="96"/>
      <c r="B604" s="96"/>
      <c r="C604" s="96"/>
      <c r="D604" s="96"/>
      <c r="E604" s="96"/>
      <c r="F604" s="105"/>
      <c r="G604" s="96"/>
      <c r="H604" s="96"/>
    </row>
    <row r="605" spans="1:8" x14ac:dyDescent="0.2">
      <c r="A605" s="96"/>
      <c r="B605" s="96"/>
      <c r="C605" s="96"/>
      <c r="D605" s="96"/>
      <c r="E605" s="96"/>
      <c r="F605" s="105"/>
      <c r="G605" s="96"/>
      <c r="H605" s="96"/>
    </row>
    <row r="606" spans="1:8" x14ac:dyDescent="0.2">
      <c r="A606" s="96"/>
      <c r="B606" s="96"/>
      <c r="C606" s="96"/>
      <c r="D606" s="96"/>
      <c r="E606" s="96"/>
      <c r="F606" s="105"/>
      <c r="G606" s="96"/>
      <c r="H606" s="96"/>
    </row>
    <row r="607" spans="1:8" x14ac:dyDescent="0.2">
      <c r="A607" s="96"/>
      <c r="B607" s="96"/>
      <c r="C607" s="96"/>
      <c r="D607" s="96"/>
      <c r="E607" s="96"/>
      <c r="F607" s="105"/>
      <c r="G607" s="96"/>
      <c r="H607" s="96"/>
    </row>
    <row r="608" spans="1:8" x14ac:dyDescent="0.2">
      <c r="A608" s="96"/>
      <c r="B608" s="96"/>
      <c r="C608" s="96"/>
      <c r="D608" s="96"/>
      <c r="E608" s="96"/>
      <c r="F608" s="105"/>
      <c r="G608" s="96"/>
      <c r="H608" s="96"/>
    </row>
    <row r="609" spans="1:8" x14ac:dyDescent="0.2">
      <c r="A609" s="96"/>
      <c r="B609" s="96"/>
      <c r="C609" s="96"/>
      <c r="D609" s="96"/>
      <c r="E609" s="96"/>
      <c r="F609" s="105"/>
      <c r="G609" s="96"/>
      <c r="H609" s="96"/>
    </row>
    <row r="610" spans="1:8" x14ac:dyDescent="0.2">
      <c r="A610" s="96"/>
      <c r="B610" s="96"/>
      <c r="C610" s="96"/>
      <c r="D610" s="96"/>
      <c r="E610" s="96"/>
      <c r="F610" s="105"/>
      <c r="G610" s="96"/>
      <c r="H610" s="96"/>
    </row>
    <row r="611" spans="1:8" x14ac:dyDescent="0.2">
      <c r="A611" s="96"/>
      <c r="B611" s="96"/>
      <c r="C611" s="96"/>
      <c r="D611" s="96"/>
      <c r="E611" s="96"/>
      <c r="F611" s="105"/>
      <c r="G611" s="96"/>
      <c r="H611" s="96"/>
    </row>
    <row r="612" spans="1:8" x14ac:dyDescent="0.2">
      <c r="A612" s="96"/>
      <c r="B612" s="96"/>
      <c r="C612" s="96"/>
      <c r="D612" s="96"/>
      <c r="E612" s="96"/>
      <c r="F612" s="105"/>
      <c r="G612" s="96"/>
      <c r="H612" s="96"/>
    </row>
    <row r="613" spans="1:8" x14ac:dyDescent="0.2">
      <c r="A613" s="96"/>
      <c r="B613" s="96"/>
      <c r="C613" s="96"/>
      <c r="D613" s="96"/>
      <c r="E613" s="96"/>
      <c r="F613" s="105"/>
      <c r="G613" s="96"/>
      <c r="H613" s="96"/>
    </row>
    <row r="614" spans="1:8" x14ac:dyDescent="0.2">
      <c r="A614" s="96"/>
      <c r="B614" s="96"/>
      <c r="C614" s="96"/>
      <c r="D614" s="96"/>
      <c r="E614" s="96"/>
      <c r="F614" s="105"/>
      <c r="G614" s="96"/>
      <c r="H614" s="96"/>
    </row>
    <row r="615" spans="1:8" x14ac:dyDescent="0.2">
      <c r="A615" s="96"/>
      <c r="B615" s="96"/>
      <c r="C615" s="96"/>
      <c r="D615" s="96"/>
      <c r="E615" s="96"/>
      <c r="F615" s="105"/>
      <c r="G615" s="96"/>
      <c r="H615" s="96"/>
    </row>
    <row r="616" spans="1:8" x14ac:dyDescent="0.2">
      <c r="A616" s="96"/>
      <c r="B616" s="96"/>
      <c r="C616" s="96"/>
      <c r="D616" s="96"/>
      <c r="E616" s="96"/>
      <c r="F616" s="105"/>
      <c r="G616" s="96"/>
      <c r="H616" s="96"/>
    </row>
    <row r="617" spans="1:8" x14ac:dyDescent="0.2">
      <c r="A617" s="96"/>
      <c r="B617" s="96"/>
      <c r="C617" s="96"/>
      <c r="D617" s="96"/>
      <c r="E617" s="96"/>
      <c r="F617" s="105"/>
      <c r="G617" s="96"/>
      <c r="H617" s="96"/>
    </row>
    <row r="618" spans="1:8" x14ac:dyDescent="0.2">
      <c r="A618" s="96"/>
      <c r="B618" s="96"/>
      <c r="C618" s="96"/>
      <c r="D618" s="96"/>
      <c r="E618" s="96"/>
      <c r="F618" s="105"/>
      <c r="G618" s="96"/>
      <c r="H618" s="96"/>
    </row>
    <row r="619" spans="1:8" x14ac:dyDescent="0.2">
      <c r="A619" s="96"/>
      <c r="B619" s="96"/>
      <c r="C619" s="96"/>
      <c r="D619" s="96"/>
      <c r="E619" s="96"/>
      <c r="F619" s="105"/>
      <c r="G619" s="96"/>
      <c r="H619" s="96"/>
    </row>
    <row r="620" spans="1:8" x14ac:dyDescent="0.2">
      <c r="A620" s="96"/>
      <c r="B620" s="96"/>
      <c r="C620" s="96"/>
      <c r="D620" s="96"/>
      <c r="E620" s="96"/>
      <c r="F620" s="105"/>
      <c r="G620" s="96"/>
      <c r="H620" s="96"/>
    </row>
    <row r="621" spans="1:8" x14ac:dyDescent="0.2">
      <c r="A621" s="96"/>
      <c r="B621" s="96"/>
      <c r="C621" s="96"/>
      <c r="D621" s="96"/>
      <c r="E621" s="96"/>
      <c r="F621" s="105"/>
      <c r="G621" s="96"/>
      <c r="H621" s="96"/>
    </row>
    <row r="622" spans="1:8" x14ac:dyDescent="0.2">
      <c r="A622" s="96"/>
      <c r="B622" s="96"/>
      <c r="C622" s="96"/>
      <c r="D622" s="96"/>
      <c r="E622" s="96"/>
      <c r="F622" s="105"/>
      <c r="G622" s="96"/>
      <c r="H622" s="96"/>
    </row>
    <row r="623" spans="1:8" x14ac:dyDescent="0.2">
      <c r="A623" s="96"/>
      <c r="B623" s="96"/>
      <c r="C623" s="96"/>
      <c r="D623" s="96"/>
      <c r="E623" s="96"/>
      <c r="F623" s="105"/>
      <c r="G623" s="96"/>
      <c r="H623" s="96"/>
    </row>
    <row r="624" spans="1:8" x14ac:dyDescent="0.2">
      <c r="A624" s="96"/>
      <c r="B624" s="96"/>
      <c r="C624" s="96"/>
      <c r="D624" s="96"/>
      <c r="E624" s="96"/>
      <c r="F624" s="105"/>
      <c r="G624" s="96"/>
      <c r="H624" s="96"/>
    </row>
    <row r="625" spans="1:8" x14ac:dyDescent="0.2">
      <c r="A625" s="96"/>
      <c r="B625" s="96"/>
      <c r="C625" s="96"/>
      <c r="D625" s="96"/>
      <c r="E625" s="96"/>
      <c r="F625" s="105"/>
      <c r="G625" s="96"/>
      <c r="H625" s="96"/>
    </row>
    <row r="626" spans="1:8" x14ac:dyDescent="0.2">
      <c r="A626" s="96"/>
      <c r="B626" s="96"/>
      <c r="C626" s="96"/>
      <c r="D626" s="96"/>
      <c r="E626" s="96"/>
      <c r="F626" s="105"/>
      <c r="G626" s="96"/>
      <c r="H626" s="96"/>
    </row>
    <row r="627" spans="1:8" x14ac:dyDescent="0.2">
      <c r="A627" s="96"/>
      <c r="B627" s="96"/>
      <c r="C627" s="96"/>
      <c r="D627" s="96"/>
      <c r="E627" s="96"/>
      <c r="F627" s="105"/>
      <c r="G627" s="96"/>
      <c r="H627" s="96"/>
    </row>
    <row r="628" spans="1:8" x14ac:dyDescent="0.2">
      <c r="A628" s="96"/>
      <c r="B628" s="96"/>
      <c r="C628" s="96"/>
      <c r="D628" s="96"/>
      <c r="E628" s="96"/>
      <c r="F628" s="105"/>
      <c r="G628" s="96"/>
      <c r="H628" s="96"/>
    </row>
    <row r="629" spans="1:8" x14ac:dyDescent="0.2">
      <c r="A629" s="96"/>
      <c r="B629" s="96"/>
      <c r="C629" s="96"/>
      <c r="D629" s="96"/>
      <c r="E629" s="96"/>
      <c r="F629" s="105"/>
      <c r="G629" s="96"/>
      <c r="H629" s="96"/>
    </row>
    <row r="630" spans="1:8" x14ac:dyDescent="0.2">
      <c r="A630" s="96"/>
      <c r="B630" s="96"/>
      <c r="C630" s="96"/>
      <c r="D630" s="96"/>
      <c r="E630" s="96"/>
      <c r="F630" s="105"/>
      <c r="G630" s="96"/>
      <c r="H630" s="96"/>
    </row>
    <row r="631" spans="1:8" x14ac:dyDescent="0.2">
      <c r="A631" s="96"/>
      <c r="B631" s="96"/>
      <c r="C631" s="96"/>
      <c r="D631" s="96"/>
      <c r="E631" s="96"/>
      <c r="F631" s="105"/>
      <c r="G631" s="96"/>
      <c r="H631" s="96"/>
    </row>
    <row r="632" spans="1:8" x14ac:dyDescent="0.2">
      <c r="A632" s="96"/>
      <c r="B632" s="96"/>
      <c r="C632" s="96"/>
      <c r="D632" s="96"/>
      <c r="E632" s="96"/>
      <c r="F632" s="105"/>
      <c r="G632" s="96"/>
      <c r="H632" s="96"/>
    </row>
    <row r="633" spans="1:8" x14ac:dyDescent="0.2">
      <c r="A633" s="96"/>
      <c r="B633" s="96"/>
      <c r="C633" s="96"/>
      <c r="D633" s="96"/>
      <c r="E633" s="96"/>
      <c r="F633" s="105"/>
      <c r="G633" s="96"/>
      <c r="H633" s="96"/>
    </row>
    <row r="634" spans="1:8" x14ac:dyDescent="0.2">
      <c r="A634" s="96"/>
      <c r="B634" s="96"/>
      <c r="C634" s="96"/>
      <c r="D634" s="96"/>
      <c r="E634" s="96"/>
      <c r="F634" s="105"/>
      <c r="G634" s="96"/>
      <c r="H634" s="96"/>
    </row>
    <row r="635" spans="1:8" x14ac:dyDescent="0.2">
      <c r="A635" s="96"/>
      <c r="B635" s="96"/>
      <c r="C635" s="96"/>
      <c r="D635" s="96"/>
      <c r="E635" s="96"/>
      <c r="F635" s="105"/>
      <c r="G635" s="96"/>
      <c r="H635" s="96"/>
    </row>
    <row r="636" spans="1:8" x14ac:dyDescent="0.2">
      <c r="A636" s="96"/>
      <c r="B636" s="96"/>
      <c r="C636" s="96"/>
      <c r="D636" s="96"/>
      <c r="E636" s="96"/>
      <c r="F636" s="105"/>
      <c r="G636" s="96"/>
      <c r="H636" s="96"/>
    </row>
    <row r="637" spans="1:8" x14ac:dyDescent="0.2">
      <c r="A637" s="96"/>
      <c r="B637" s="96"/>
      <c r="C637" s="96"/>
      <c r="D637" s="96"/>
      <c r="E637" s="96"/>
      <c r="F637" s="105"/>
      <c r="G637" s="96"/>
      <c r="H637" s="96"/>
    </row>
    <row r="638" spans="1:8" x14ac:dyDescent="0.2">
      <c r="A638" s="96"/>
      <c r="B638" s="96"/>
      <c r="C638" s="96"/>
      <c r="D638" s="96"/>
      <c r="E638" s="96"/>
      <c r="F638" s="105"/>
      <c r="G638" s="96"/>
      <c r="H638" s="96"/>
    </row>
    <row r="639" spans="1:8" x14ac:dyDescent="0.2">
      <c r="A639" s="96"/>
      <c r="B639" s="96"/>
      <c r="C639" s="96"/>
      <c r="D639" s="96"/>
      <c r="E639" s="96"/>
      <c r="F639" s="105"/>
      <c r="G639" s="96"/>
      <c r="H639" s="96"/>
    </row>
    <row r="640" spans="1:8" x14ac:dyDescent="0.2">
      <c r="A640" s="96"/>
      <c r="B640" s="96"/>
      <c r="C640" s="96"/>
      <c r="D640" s="96"/>
      <c r="E640" s="96"/>
      <c r="F640" s="105"/>
      <c r="G640" s="96"/>
      <c r="H640" s="96"/>
    </row>
    <row r="641" spans="1:8" x14ac:dyDescent="0.2">
      <c r="A641" s="96"/>
      <c r="B641" s="96"/>
      <c r="C641" s="96"/>
      <c r="D641" s="96"/>
      <c r="E641" s="96"/>
      <c r="F641" s="105"/>
      <c r="G641" s="96"/>
      <c r="H641" s="96"/>
    </row>
    <row r="642" spans="1:8" x14ac:dyDescent="0.2">
      <c r="A642" s="96"/>
      <c r="B642" s="96"/>
      <c r="C642" s="96"/>
      <c r="D642" s="96"/>
      <c r="E642" s="96"/>
      <c r="F642" s="105"/>
      <c r="G642" s="96"/>
      <c r="H642" s="96"/>
    </row>
    <row r="643" spans="1:8" x14ac:dyDescent="0.2">
      <c r="A643" s="96"/>
      <c r="B643" s="96"/>
      <c r="C643" s="96"/>
      <c r="D643" s="96"/>
      <c r="E643" s="96"/>
      <c r="F643" s="105"/>
      <c r="G643" s="96"/>
      <c r="H643" s="96"/>
    </row>
    <row r="644" spans="1:8" x14ac:dyDescent="0.2">
      <c r="A644" s="96"/>
      <c r="B644" s="96"/>
      <c r="C644" s="96"/>
      <c r="D644" s="96"/>
      <c r="E644" s="96"/>
      <c r="F644" s="105"/>
      <c r="G644" s="96"/>
      <c r="H644" s="96"/>
    </row>
    <row r="645" spans="1:8" x14ac:dyDescent="0.2">
      <c r="A645" s="96"/>
      <c r="B645" s="96"/>
      <c r="C645" s="96"/>
      <c r="D645" s="96"/>
      <c r="E645" s="96"/>
      <c r="F645" s="105"/>
      <c r="G645" s="96"/>
      <c r="H645" s="96"/>
    </row>
    <row r="646" spans="1:8" x14ac:dyDescent="0.2">
      <c r="A646" s="96"/>
      <c r="B646" s="96"/>
      <c r="C646" s="96"/>
      <c r="D646" s="96"/>
      <c r="E646" s="96"/>
      <c r="F646" s="105"/>
      <c r="G646" s="96"/>
      <c r="H646" s="96"/>
    </row>
    <row r="647" spans="1:8" x14ac:dyDescent="0.2">
      <c r="A647" s="96"/>
      <c r="B647" s="96"/>
      <c r="C647" s="96"/>
      <c r="D647" s="96"/>
      <c r="E647" s="96"/>
      <c r="F647" s="105"/>
      <c r="G647" s="96"/>
      <c r="H647" s="96"/>
    </row>
    <row r="648" spans="1:8" x14ac:dyDescent="0.2">
      <c r="A648" s="96"/>
      <c r="B648" s="96"/>
      <c r="C648" s="96"/>
      <c r="D648" s="96"/>
      <c r="E648" s="96"/>
      <c r="F648" s="105"/>
      <c r="G648" s="96"/>
      <c r="H648" s="96"/>
    </row>
    <row r="649" spans="1:8" x14ac:dyDescent="0.2">
      <c r="A649" s="96"/>
      <c r="B649" s="96"/>
      <c r="C649" s="96"/>
      <c r="D649" s="96"/>
      <c r="E649" s="96"/>
      <c r="F649" s="105"/>
      <c r="G649" s="96"/>
      <c r="H649" s="96"/>
    </row>
    <row r="650" spans="1:8" x14ac:dyDescent="0.2">
      <c r="A650" s="96"/>
      <c r="B650" s="96"/>
      <c r="C650" s="96"/>
      <c r="D650" s="96"/>
      <c r="E650" s="96"/>
      <c r="F650" s="105"/>
      <c r="G650" s="96"/>
      <c r="H650" s="96"/>
    </row>
    <row r="651" spans="1:8" x14ac:dyDescent="0.2">
      <c r="A651" s="96"/>
      <c r="B651" s="96"/>
      <c r="C651" s="96"/>
      <c r="D651" s="96"/>
      <c r="E651" s="96"/>
      <c r="F651" s="105"/>
      <c r="G651" s="96"/>
      <c r="H651" s="96"/>
    </row>
    <row r="652" spans="1:8" x14ac:dyDescent="0.2">
      <c r="A652" s="96"/>
      <c r="B652" s="96"/>
      <c r="C652" s="96"/>
      <c r="D652" s="96"/>
      <c r="E652" s="96"/>
      <c r="F652" s="105"/>
      <c r="G652" s="96"/>
      <c r="H652" s="96"/>
    </row>
    <row r="653" spans="1:8" x14ac:dyDescent="0.2">
      <c r="A653" s="96"/>
      <c r="B653" s="96"/>
      <c r="C653" s="96"/>
      <c r="D653" s="96"/>
      <c r="E653" s="96"/>
      <c r="F653" s="105"/>
      <c r="G653" s="96"/>
      <c r="H653" s="96"/>
    </row>
    <row r="654" spans="1:8" x14ac:dyDescent="0.2">
      <c r="A654" s="96"/>
      <c r="B654" s="96"/>
      <c r="C654" s="96"/>
      <c r="D654" s="96"/>
      <c r="E654" s="96"/>
      <c r="F654" s="105"/>
      <c r="G654" s="96"/>
      <c r="H654" s="96"/>
    </row>
    <row r="655" spans="1:8" x14ac:dyDescent="0.2">
      <c r="A655" s="96"/>
      <c r="B655" s="96"/>
      <c r="C655" s="96"/>
      <c r="D655" s="96"/>
      <c r="E655" s="96"/>
      <c r="F655" s="105"/>
      <c r="G655" s="96"/>
      <c r="H655" s="96"/>
    </row>
    <row r="656" spans="1:8" x14ac:dyDescent="0.2">
      <c r="A656" s="96"/>
      <c r="B656" s="96"/>
      <c r="C656" s="96"/>
      <c r="D656" s="96"/>
      <c r="E656" s="96"/>
      <c r="F656" s="105"/>
      <c r="G656" s="96"/>
      <c r="H656" s="96"/>
    </row>
    <row r="657" spans="1:8" x14ac:dyDescent="0.2">
      <c r="A657" s="96"/>
      <c r="B657" s="96"/>
      <c r="C657" s="96"/>
      <c r="D657" s="96"/>
      <c r="E657" s="96"/>
      <c r="F657" s="105"/>
      <c r="G657" s="96"/>
      <c r="H657" s="96"/>
    </row>
    <row r="658" spans="1:8" x14ac:dyDescent="0.2">
      <c r="A658" s="96"/>
      <c r="B658" s="96"/>
      <c r="C658" s="96"/>
      <c r="D658" s="96"/>
      <c r="E658" s="96"/>
      <c r="F658" s="105"/>
      <c r="G658" s="96"/>
      <c r="H658" s="96"/>
    </row>
    <row r="659" spans="1:8" x14ac:dyDescent="0.2">
      <c r="A659" s="96"/>
      <c r="B659" s="96"/>
      <c r="C659" s="96"/>
      <c r="D659" s="96"/>
      <c r="E659" s="96"/>
      <c r="F659" s="105"/>
      <c r="G659" s="96"/>
      <c r="H659" s="96"/>
    </row>
    <row r="660" spans="1:8" x14ac:dyDescent="0.2">
      <c r="A660" s="96"/>
      <c r="B660" s="96"/>
      <c r="C660" s="96"/>
      <c r="D660" s="96"/>
      <c r="E660" s="96"/>
      <c r="F660" s="105"/>
      <c r="G660" s="96"/>
      <c r="H660" s="96"/>
    </row>
    <row r="661" spans="1:8" x14ac:dyDescent="0.2">
      <c r="A661" s="96"/>
      <c r="B661" s="96"/>
      <c r="C661" s="96"/>
      <c r="D661" s="96"/>
      <c r="E661" s="96"/>
      <c r="F661" s="105"/>
      <c r="G661" s="96"/>
      <c r="H661" s="96"/>
    </row>
    <row r="662" spans="1:8" x14ac:dyDescent="0.2">
      <c r="A662" s="96"/>
      <c r="B662" s="96"/>
      <c r="C662" s="96"/>
      <c r="D662" s="96"/>
      <c r="E662" s="96"/>
      <c r="F662" s="105"/>
      <c r="G662" s="96"/>
      <c r="H662" s="96"/>
    </row>
    <row r="663" spans="1:8" x14ac:dyDescent="0.2">
      <c r="A663" s="96"/>
      <c r="B663" s="96"/>
      <c r="C663" s="96"/>
      <c r="D663" s="96"/>
      <c r="E663" s="96"/>
      <c r="F663" s="105"/>
      <c r="G663" s="96"/>
      <c r="H663" s="96"/>
    </row>
    <row r="664" spans="1:8" x14ac:dyDescent="0.2">
      <c r="A664" s="96"/>
      <c r="B664" s="96"/>
      <c r="C664" s="96"/>
      <c r="D664" s="96"/>
      <c r="E664" s="96"/>
      <c r="F664" s="105"/>
      <c r="G664" s="96"/>
      <c r="H664" s="96"/>
    </row>
    <row r="665" spans="1:8" x14ac:dyDescent="0.2">
      <c r="A665" s="96"/>
      <c r="B665" s="96"/>
      <c r="C665" s="96"/>
      <c r="D665" s="96"/>
      <c r="E665" s="96"/>
      <c r="F665" s="105"/>
      <c r="G665" s="96"/>
      <c r="H665" s="96"/>
    </row>
    <row r="666" spans="1:8" x14ac:dyDescent="0.2">
      <c r="A666" s="96"/>
      <c r="B666" s="96"/>
      <c r="C666" s="96"/>
      <c r="D666" s="96"/>
      <c r="E666" s="96"/>
      <c r="F666" s="105"/>
      <c r="G666" s="96"/>
      <c r="H666" s="96"/>
    </row>
    <row r="667" spans="1:8" x14ac:dyDescent="0.2">
      <c r="A667" s="96"/>
      <c r="B667" s="96"/>
      <c r="C667" s="96"/>
      <c r="D667" s="96"/>
      <c r="E667" s="96"/>
      <c r="F667" s="105"/>
      <c r="G667" s="96"/>
      <c r="H667" s="96"/>
    </row>
    <row r="668" spans="1:8" x14ac:dyDescent="0.2">
      <c r="A668" s="96"/>
      <c r="B668" s="96"/>
      <c r="C668" s="96"/>
      <c r="D668" s="96"/>
      <c r="E668" s="96"/>
      <c r="F668" s="105"/>
      <c r="G668" s="96"/>
      <c r="H668" s="96"/>
    </row>
    <row r="669" spans="1:8" x14ac:dyDescent="0.2">
      <c r="A669" s="96"/>
      <c r="B669" s="96"/>
      <c r="C669" s="96"/>
      <c r="D669" s="96"/>
      <c r="E669" s="96"/>
      <c r="F669" s="105"/>
      <c r="G669" s="96"/>
      <c r="H669" s="96"/>
    </row>
    <row r="670" spans="1:8" x14ac:dyDescent="0.2">
      <c r="A670" s="96"/>
      <c r="B670" s="96"/>
      <c r="C670" s="96"/>
      <c r="D670" s="96"/>
      <c r="E670" s="96"/>
      <c r="F670" s="105"/>
      <c r="G670" s="96"/>
      <c r="H670" s="96"/>
    </row>
    <row r="671" spans="1:8" x14ac:dyDescent="0.2">
      <c r="A671" s="96"/>
      <c r="B671" s="96"/>
      <c r="C671" s="96"/>
      <c r="D671" s="96"/>
      <c r="E671" s="96"/>
      <c r="F671" s="105"/>
      <c r="G671" s="96"/>
      <c r="H671" s="96"/>
    </row>
    <row r="672" spans="1:8" x14ac:dyDescent="0.2">
      <c r="A672" s="96"/>
      <c r="B672" s="96"/>
      <c r="C672" s="96"/>
      <c r="D672" s="96"/>
      <c r="E672" s="96"/>
      <c r="F672" s="105"/>
      <c r="G672" s="96"/>
      <c r="H672" s="96"/>
    </row>
    <row r="673" spans="1:8" x14ac:dyDescent="0.2">
      <c r="A673" s="96"/>
      <c r="B673" s="96"/>
      <c r="C673" s="96"/>
      <c r="D673" s="96"/>
      <c r="E673" s="96"/>
      <c r="F673" s="105"/>
      <c r="G673" s="96"/>
      <c r="H673" s="96"/>
    </row>
    <row r="674" spans="1:8" x14ac:dyDescent="0.2">
      <c r="A674" s="96"/>
      <c r="B674" s="96"/>
      <c r="C674" s="96"/>
      <c r="D674" s="96"/>
      <c r="E674" s="96"/>
      <c r="F674" s="105"/>
      <c r="G674" s="96"/>
      <c r="H674" s="96"/>
    </row>
    <row r="675" spans="1:8" x14ac:dyDescent="0.2">
      <c r="A675" s="96"/>
      <c r="B675" s="96"/>
      <c r="C675" s="96"/>
      <c r="D675" s="96"/>
      <c r="E675" s="96"/>
      <c r="F675" s="105"/>
      <c r="G675" s="96"/>
      <c r="H675" s="96"/>
    </row>
    <row r="676" spans="1:8" x14ac:dyDescent="0.2">
      <c r="A676" s="96"/>
      <c r="B676" s="96"/>
      <c r="C676" s="96"/>
      <c r="D676" s="96"/>
      <c r="E676" s="96"/>
      <c r="F676" s="105"/>
      <c r="G676" s="96"/>
      <c r="H676" s="96"/>
    </row>
    <row r="677" spans="1:8" x14ac:dyDescent="0.2">
      <c r="A677" s="96"/>
      <c r="B677" s="96"/>
      <c r="C677" s="96"/>
      <c r="D677" s="96"/>
      <c r="E677" s="96"/>
      <c r="F677" s="105"/>
      <c r="G677" s="96"/>
      <c r="H677" s="96"/>
    </row>
    <row r="678" spans="1:8" x14ac:dyDescent="0.2">
      <c r="A678" s="96"/>
      <c r="B678" s="96"/>
      <c r="C678" s="96"/>
      <c r="D678" s="96"/>
      <c r="E678" s="96"/>
      <c r="F678" s="105"/>
      <c r="G678" s="96"/>
      <c r="H678" s="96"/>
    </row>
    <row r="679" spans="1:8" x14ac:dyDescent="0.2">
      <c r="A679" s="96"/>
      <c r="B679" s="96"/>
      <c r="C679" s="96"/>
      <c r="D679" s="96"/>
      <c r="E679" s="96"/>
      <c r="F679" s="105"/>
      <c r="G679" s="96"/>
      <c r="H679" s="96"/>
    </row>
    <row r="680" spans="1:8" x14ac:dyDescent="0.2">
      <c r="A680" s="96"/>
      <c r="B680" s="96"/>
      <c r="C680" s="96"/>
      <c r="D680" s="96"/>
      <c r="E680" s="96"/>
      <c r="F680" s="105"/>
      <c r="G680" s="96"/>
      <c r="H680" s="96"/>
    </row>
    <row r="681" spans="1:8" x14ac:dyDescent="0.2">
      <c r="A681" s="96"/>
      <c r="B681" s="96"/>
      <c r="C681" s="96"/>
      <c r="D681" s="96"/>
      <c r="E681" s="96"/>
      <c r="F681" s="105"/>
      <c r="G681" s="96"/>
      <c r="H681" s="96"/>
    </row>
    <row r="682" spans="1:8" x14ac:dyDescent="0.2">
      <c r="A682" s="96"/>
      <c r="B682" s="96"/>
      <c r="C682" s="96"/>
      <c r="D682" s="96"/>
      <c r="E682" s="96"/>
      <c r="F682" s="105"/>
      <c r="G682" s="96"/>
      <c r="H682" s="96"/>
    </row>
    <row r="683" spans="1:8" x14ac:dyDescent="0.2">
      <c r="A683" s="96"/>
      <c r="B683" s="96"/>
      <c r="C683" s="96"/>
      <c r="D683" s="96"/>
      <c r="E683" s="96"/>
      <c r="F683" s="105"/>
      <c r="G683" s="96"/>
      <c r="H683" s="96"/>
    </row>
    <row r="684" spans="1:8" x14ac:dyDescent="0.2">
      <c r="A684" s="96"/>
      <c r="B684" s="96"/>
      <c r="C684" s="96"/>
      <c r="D684" s="96"/>
      <c r="E684" s="96"/>
      <c r="F684" s="105"/>
      <c r="G684" s="96"/>
      <c r="H684" s="96"/>
    </row>
    <row r="685" spans="1:8" x14ac:dyDescent="0.2">
      <c r="A685" s="96"/>
      <c r="B685" s="96"/>
      <c r="C685" s="96"/>
      <c r="D685" s="96"/>
      <c r="E685" s="96"/>
      <c r="F685" s="105"/>
      <c r="G685" s="96"/>
      <c r="H685" s="96"/>
    </row>
    <row r="686" spans="1:8" x14ac:dyDescent="0.2">
      <c r="A686" s="96"/>
      <c r="B686" s="96"/>
      <c r="C686" s="96"/>
      <c r="D686" s="96"/>
      <c r="E686" s="96"/>
      <c r="F686" s="105"/>
      <c r="G686" s="96"/>
      <c r="H686" s="96"/>
    </row>
    <row r="687" spans="1:8" x14ac:dyDescent="0.2">
      <c r="A687" s="96"/>
      <c r="B687" s="96"/>
      <c r="C687" s="96"/>
      <c r="D687" s="96"/>
      <c r="E687" s="96"/>
      <c r="F687" s="105"/>
      <c r="G687" s="96"/>
      <c r="H687" s="96"/>
    </row>
    <row r="688" spans="1:8" x14ac:dyDescent="0.2">
      <c r="A688" s="96"/>
      <c r="B688" s="96"/>
      <c r="C688" s="96"/>
      <c r="D688" s="96"/>
      <c r="E688" s="96"/>
      <c r="F688" s="105"/>
      <c r="G688" s="96"/>
      <c r="H688" s="96"/>
    </row>
    <row r="689" spans="1:8" x14ac:dyDescent="0.2">
      <c r="A689" s="96"/>
      <c r="B689" s="96"/>
      <c r="C689" s="96"/>
      <c r="D689" s="96"/>
      <c r="E689" s="96"/>
      <c r="F689" s="105"/>
      <c r="G689" s="96"/>
      <c r="H689" s="96"/>
    </row>
    <row r="690" spans="1:8" x14ac:dyDescent="0.2">
      <c r="A690" s="96"/>
      <c r="B690" s="96"/>
      <c r="C690" s="96"/>
      <c r="D690" s="96"/>
      <c r="E690" s="96"/>
      <c r="F690" s="105"/>
      <c r="G690" s="96"/>
      <c r="H690" s="96"/>
    </row>
    <row r="691" spans="1:8" x14ac:dyDescent="0.2">
      <c r="A691" s="96"/>
      <c r="B691" s="96"/>
      <c r="C691" s="96"/>
      <c r="D691" s="96"/>
      <c r="E691" s="96"/>
      <c r="F691" s="105"/>
      <c r="G691" s="96"/>
      <c r="H691" s="96"/>
    </row>
    <row r="692" spans="1:8" x14ac:dyDescent="0.2">
      <c r="A692" s="96"/>
      <c r="B692" s="96"/>
      <c r="C692" s="96"/>
      <c r="D692" s="96"/>
      <c r="E692" s="96"/>
      <c r="F692" s="105"/>
      <c r="G692" s="96"/>
      <c r="H692" s="96"/>
    </row>
    <row r="693" spans="1:8" x14ac:dyDescent="0.2">
      <c r="A693" s="96"/>
      <c r="B693" s="96"/>
      <c r="C693" s="96"/>
      <c r="D693" s="96"/>
      <c r="E693" s="96"/>
      <c r="F693" s="105"/>
      <c r="G693" s="96"/>
      <c r="H693" s="96"/>
    </row>
    <row r="694" spans="1:8" x14ac:dyDescent="0.2">
      <c r="A694" s="96"/>
      <c r="B694" s="96"/>
      <c r="C694" s="96"/>
      <c r="D694" s="96"/>
      <c r="E694" s="96"/>
      <c r="F694" s="105"/>
      <c r="G694" s="96"/>
      <c r="H694" s="96"/>
    </row>
    <row r="695" spans="1:8" x14ac:dyDescent="0.2">
      <c r="A695" s="96"/>
      <c r="B695" s="96"/>
      <c r="C695" s="96"/>
      <c r="D695" s="96"/>
      <c r="E695" s="96"/>
      <c r="F695" s="105"/>
      <c r="G695" s="96"/>
      <c r="H695" s="96"/>
    </row>
    <row r="696" spans="1:8" x14ac:dyDescent="0.2">
      <c r="A696" s="96"/>
      <c r="B696" s="96"/>
      <c r="C696" s="96"/>
      <c r="D696" s="96"/>
      <c r="E696" s="96"/>
      <c r="F696" s="105"/>
      <c r="G696" s="96"/>
      <c r="H696" s="96"/>
    </row>
    <row r="697" spans="1:8" x14ac:dyDescent="0.2">
      <c r="A697" s="96"/>
      <c r="B697" s="96"/>
      <c r="C697" s="96"/>
      <c r="D697" s="96"/>
      <c r="E697" s="96"/>
      <c r="F697" s="105"/>
      <c r="G697" s="96"/>
      <c r="H697" s="96"/>
    </row>
    <row r="698" spans="1:8" x14ac:dyDescent="0.2">
      <c r="A698" s="96"/>
      <c r="B698" s="96"/>
      <c r="C698" s="96"/>
      <c r="D698" s="96"/>
      <c r="E698" s="96"/>
      <c r="F698" s="105"/>
      <c r="G698" s="96"/>
      <c r="H698" s="96"/>
    </row>
    <row r="699" spans="1:8" x14ac:dyDescent="0.2">
      <c r="A699" s="96"/>
      <c r="B699" s="96"/>
      <c r="C699" s="96"/>
      <c r="D699" s="96"/>
      <c r="E699" s="96"/>
      <c r="F699" s="105"/>
      <c r="G699" s="96"/>
      <c r="H699" s="96"/>
    </row>
    <row r="700" spans="1:8" x14ac:dyDescent="0.2">
      <c r="A700" s="96"/>
      <c r="B700" s="96"/>
      <c r="C700" s="96"/>
      <c r="D700" s="96"/>
      <c r="E700" s="96"/>
      <c r="F700" s="105"/>
      <c r="G700" s="96"/>
      <c r="H700" s="96"/>
    </row>
    <row r="701" spans="1:8" x14ac:dyDescent="0.2">
      <c r="A701" s="96"/>
      <c r="B701" s="96"/>
      <c r="C701" s="96"/>
      <c r="D701" s="96"/>
      <c r="E701" s="96"/>
      <c r="F701" s="105"/>
      <c r="G701" s="96"/>
      <c r="H701" s="96"/>
    </row>
    <row r="702" spans="1:8" x14ac:dyDescent="0.2">
      <c r="A702" s="96"/>
      <c r="B702" s="96"/>
      <c r="C702" s="96"/>
      <c r="D702" s="96"/>
      <c r="E702" s="96"/>
      <c r="F702" s="105"/>
      <c r="G702" s="96"/>
      <c r="H702" s="96"/>
    </row>
    <row r="703" spans="1:8" x14ac:dyDescent="0.2">
      <c r="A703" s="96"/>
      <c r="B703" s="96"/>
      <c r="C703" s="96"/>
      <c r="D703" s="96"/>
      <c r="E703" s="96"/>
      <c r="F703" s="105"/>
      <c r="G703" s="96"/>
      <c r="H703" s="96"/>
    </row>
    <row r="704" spans="1:8" x14ac:dyDescent="0.2">
      <c r="A704" s="96"/>
      <c r="B704" s="96"/>
      <c r="C704" s="96"/>
      <c r="D704" s="96"/>
      <c r="E704" s="96"/>
      <c r="F704" s="105"/>
      <c r="G704" s="96"/>
      <c r="H704" s="96"/>
    </row>
    <row r="705" spans="1:8" x14ac:dyDescent="0.2">
      <c r="A705" s="96"/>
      <c r="B705" s="96"/>
      <c r="C705" s="96"/>
      <c r="D705" s="96"/>
      <c r="E705" s="96"/>
      <c r="F705" s="105"/>
      <c r="G705" s="96"/>
      <c r="H705" s="96"/>
    </row>
    <row r="706" spans="1:8" x14ac:dyDescent="0.2">
      <c r="A706" s="96"/>
      <c r="B706" s="96"/>
      <c r="C706" s="96"/>
      <c r="D706" s="96"/>
      <c r="E706" s="96"/>
      <c r="F706" s="105"/>
      <c r="G706" s="96"/>
      <c r="H706" s="96"/>
    </row>
    <row r="707" spans="1:8" x14ac:dyDescent="0.2">
      <c r="A707" s="96"/>
      <c r="B707" s="96"/>
      <c r="C707" s="96"/>
      <c r="D707" s="96"/>
      <c r="E707" s="96"/>
      <c r="F707" s="105"/>
      <c r="G707" s="96"/>
      <c r="H707" s="96"/>
    </row>
    <row r="708" spans="1:8" x14ac:dyDescent="0.2">
      <c r="A708" s="96"/>
      <c r="B708" s="96"/>
      <c r="C708" s="96"/>
      <c r="D708" s="96"/>
      <c r="E708" s="96"/>
      <c r="F708" s="105"/>
      <c r="G708" s="96"/>
      <c r="H708" s="96"/>
    </row>
    <row r="709" spans="1:8" x14ac:dyDescent="0.2">
      <c r="A709" s="96"/>
      <c r="B709" s="96"/>
      <c r="C709" s="96"/>
      <c r="D709" s="96"/>
      <c r="E709" s="96"/>
      <c r="F709" s="105"/>
      <c r="G709" s="96"/>
      <c r="H709" s="96"/>
    </row>
    <row r="710" spans="1:8" x14ac:dyDescent="0.2">
      <c r="A710" s="96"/>
      <c r="B710" s="96"/>
      <c r="C710" s="96"/>
      <c r="D710" s="96"/>
      <c r="E710" s="96"/>
      <c r="F710" s="105"/>
      <c r="G710" s="96"/>
      <c r="H710" s="96"/>
    </row>
    <row r="711" spans="1:8" x14ac:dyDescent="0.2">
      <c r="A711" s="96"/>
      <c r="B711" s="96"/>
      <c r="C711" s="96"/>
      <c r="D711" s="96"/>
      <c r="E711" s="96"/>
      <c r="F711" s="105"/>
      <c r="G711" s="96"/>
      <c r="H711" s="96"/>
    </row>
    <row r="712" spans="1:8" x14ac:dyDescent="0.2">
      <c r="A712" s="96"/>
      <c r="B712" s="96"/>
      <c r="C712" s="96"/>
      <c r="D712" s="96"/>
      <c r="E712" s="96"/>
      <c r="F712" s="105"/>
      <c r="G712" s="96"/>
      <c r="H712" s="96"/>
    </row>
    <row r="713" spans="1:8" x14ac:dyDescent="0.2">
      <c r="A713" s="96"/>
      <c r="B713" s="96"/>
      <c r="C713" s="96"/>
      <c r="D713" s="96"/>
      <c r="E713" s="96"/>
      <c r="F713" s="105"/>
      <c r="G713" s="96"/>
      <c r="H713" s="96"/>
    </row>
    <row r="714" spans="1:8" x14ac:dyDescent="0.2">
      <c r="A714" s="96"/>
      <c r="B714" s="96"/>
      <c r="C714" s="96"/>
      <c r="D714" s="96"/>
      <c r="E714" s="96"/>
      <c r="F714" s="105"/>
      <c r="G714" s="96"/>
      <c r="H714" s="96"/>
    </row>
    <row r="715" spans="1:8" x14ac:dyDescent="0.2">
      <c r="A715" s="96"/>
      <c r="B715" s="96"/>
      <c r="C715" s="96"/>
      <c r="D715" s="96"/>
      <c r="E715" s="96"/>
      <c r="F715" s="105"/>
      <c r="G715" s="96"/>
      <c r="H715" s="96"/>
    </row>
    <row r="716" spans="1:8" x14ac:dyDescent="0.2">
      <c r="A716" s="96"/>
      <c r="B716" s="96"/>
      <c r="C716" s="96"/>
      <c r="D716" s="96"/>
      <c r="E716" s="96"/>
      <c r="F716" s="105"/>
      <c r="G716" s="96"/>
      <c r="H716" s="96"/>
    </row>
    <row r="717" spans="1:8" x14ac:dyDescent="0.2">
      <c r="A717" s="96"/>
      <c r="B717" s="96"/>
      <c r="C717" s="96"/>
      <c r="D717" s="96"/>
      <c r="E717" s="96"/>
      <c r="F717" s="105"/>
      <c r="G717" s="96"/>
      <c r="H717" s="96"/>
    </row>
    <row r="718" spans="1:8" x14ac:dyDescent="0.2">
      <c r="A718" s="96"/>
      <c r="B718" s="96"/>
      <c r="C718" s="96"/>
      <c r="D718" s="96"/>
      <c r="E718" s="96"/>
      <c r="F718" s="105"/>
      <c r="G718" s="96"/>
      <c r="H718" s="96"/>
    </row>
    <row r="719" spans="1:8" x14ac:dyDescent="0.2">
      <c r="A719" s="96"/>
      <c r="B719" s="96"/>
      <c r="C719" s="96"/>
      <c r="D719" s="96"/>
      <c r="E719" s="96"/>
      <c r="F719" s="105"/>
      <c r="G719" s="96"/>
      <c r="H719" s="96"/>
    </row>
    <row r="720" spans="1:8" x14ac:dyDescent="0.2">
      <c r="A720" s="96"/>
      <c r="B720" s="96"/>
      <c r="C720" s="96"/>
      <c r="D720" s="96"/>
      <c r="E720" s="96"/>
      <c r="F720" s="105"/>
      <c r="G720" s="96"/>
      <c r="H720" s="96"/>
    </row>
    <row r="721" spans="1:8" x14ac:dyDescent="0.2">
      <c r="A721" s="96"/>
      <c r="B721" s="96"/>
      <c r="C721" s="96"/>
      <c r="D721" s="96"/>
      <c r="E721" s="96"/>
      <c r="F721" s="105"/>
      <c r="G721" s="96"/>
      <c r="H721" s="96"/>
    </row>
    <row r="722" spans="1:8" x14ac:dyDescent="0.2">
      <c r="A722" s="96"/>
      <c r="B722" s="96"/>
      <c r="C722" s="96"/>
      <c r="D722" s="96"/>
      <c r="E722" s="96"/>
      <c r="F722" s="105"/>
      <c r="G722" s="96"/>
      <c r="H722" s="96"/>
    </row>
    <row r="723" spans="1:8" x14ac:dyDescent="0.2">
      <c r="A723" s="96"/>
      <c r="B723" s="96"/>
      <c r="C723" s="96"/>
      <c r="D723" s="96"/>
      <c r="E723" s="96"/>
      <c r="F723" s="105"/>
      <c r="G723" s="96"/>
      <c r="H723" s="96"/>
    </row>
    <row r="724" spans="1:8" x14ac:dyDescent="0.2">
      <c r="A724" s="96"/>
      <c r="B724" s="96"/>
      <c r="C724" s="96"/>
      <c r="D724" s="96"/>
      <c r="E724" s="96"/>
      <c r="F724" s="105"/>
      <c r="G724" s="96"/>
      <c r="H724" s="96"/>
    </row>
    <row r="725" spans="1:8" x14ac:dyDescent="0.2">
      <c r="A725" s="96"/>
      <c r="B725" s="96"/>
      <c r="C725" s="96"/>
      <c r="D725" s="96"/>
      <c r="E725" s="96"/>
      <c r="F725" s="105"/>
      <c r="G725" s="96"/>
      <c r="H725" s="96"/>
    </row>
    <row r="726" spans="1:8" x14ac:dyDescent="0.2">
      <c r="A726" s="96"/>
      <c r="B726" s="96"/>
      <c r="C726" s="96"/>
      <c r="D726" s="96"/>
      <c r="E726" s="96"/>
      <c r="F726" s="105"/>
      <c r="G726" s="96"/>
      <c r="H726" s="96"/>
    </row>
    <row r="727" spans="1:8" x14ac:dyDescent="0.2">
      <c r="A727" s="96"/>
      <c r="B727" s="96"/>
      <c r="C727" s="96"/>
      <c r="D727" s="96"/>
      <c r="E727" s="96"/>
      <c r="F727" s="105"/>
      <c r="G727" s="96"/>
      <c r="H727" s="96"/>
    </row>
    <row r="728" spans="1:8" x14ac:dyDescent="0.2">
      <c r="A728" s="96"/>
      <c r="B728" s="96"/>
      <c r="C728" s="96"/>
      <c r="D728" s="96"/>
      <c r="E728" s="96"/>
      <c r="F728" s="105"/>
      <c r="G728" s="96"/>
      <c r="H728" s="96"/>
    </row>
    <row r="729" spans="1:8" x14ac:dyDescent="0.2">
      <c r="A729" s="96"/>
      <c r="B729" s="96"/>
      <c r="C729" s="96"/>
      <c r="D729" s="96"/>
      <c r="E729" s="96"/>
      <c r="F729" s="105"/>
      <c r="G729" s="96"/>
      <c r="H729" s="96"/>
    </row>
  </sheetData>
  <sheetProtection algorithmName="SHA-512" hashValue="ZCi5ykrVpyoOUgxul3Q4/rtUdlTF2qMeNVCcNSzAojSGw4m2kF3V3TJIDaq2t7Mv9sbmc4dmPTGb2z0IyK6HPQ==" saltValue="1XCTmp1p+sJ3OL040N4GJg==" spinCount="100000" sheet="1" objects="1" scenarios="1"/>
  <protectedRanges>
    <protectedRange algorithmName="SHA-512" hashValue="Q5m3lrD1cMaYuEvs1//efl2IHMrYYJbFKxzQ5RXvFO/XX4Q3NhVtpIpiRAN7n9JPtsz63R1bKJ8TIAvKCJDkhQ==" saltValue="/zczgZhheBtpBqX0r/urcw==" spinCount="100000" sqref="C151:F161" name="CourseCode"/>
    <protectedRange algorithmName="SHA-512" hashValue="GnEm089hll8STtt3nYFIsENry2HwPckhOtO8KFOSDH9jyF+sbcuzFJvz4WPPHR571liJm4aY8Lz0r75jbLKdYA==" saltValue="7BCdGIgpydLCOZEcMZUzNQ==" spinCount="100000" sqref="B34 B43 B52 B60 B70:B85 B88:B97 B100:B109 B151:B161 B119:B124 B127:B135 B138:B140 B143:B144 B147 B113:B116" name="YesNo_Course_planner"/>
  </protectedRanges>
  <dataConsolidate link="1">
    <dataRefs count="1">
      <dataRef ref="J25:J30" sheet="Course planner"/>
    </dataRefs>
  </dataConsolidate>
  <mergeCells count="3">
    <mergeCell ref="H3:O13"/>
    <mergeCell ref="B25:F25"/>
    <mergeCell ref="H16:O24"/>
  </mergeCells>
  <phoneticPr fontId="14" type="noConversion"/>
  <conditionalFormatting sqref="B26:B161">
    <cfRule type="containsText" dxfId="86" priority="186" operator="containsText" text="Yes">
      <formula>NOT(ISERROR(SEARCH("Yes",B26)))</formula>
    </cfRule>
  </conditionalFormatting>
  <conditionalFormatting sqref="F2:F17 F19:F24">
    <cfRule type="containsText" dxfId="85" priority="182" operator="containsText" text="Insufficient">
      <formula>NOT(ISERROR(SEARCH("Insufficient",F2)))</formula>
    </cfRule>
    <cfRule type="containsText" dxfId="84" priority="183" operator="containsText" text="Correct">
      <formula>NOT(ISERROR(SEARCH("Correct",F2)))</formula>
    </cfRule>
  </conditionalFormatting>
  <conditionalFormatting sqref="B121">
    <cfRule type="expression" dxfId="83" priority="52">
      <formula>$B$34="yes"</formula>
    </cfRule>
  </conditionalFormatting>
  <conditionalFormatting sqref="B79">
    <cfRule type="expression" dxfId="82" priority="51">
      <formula>$B$34="yes"</formula>
    </cfRule>
  </conditionalFormatting>
  <conditionalFormatting sqref="B80">
    <cfRule type="expression" dxfId="81" priority="50">
      <formula>$B$34="yes"</formula>
    </cfRule>
  </conditionalFormatting>
  <conditionalFormatting sqref="B90">
    <cfRule type="expression" dxfId="80" priority="49">
      <formula>$B$34="yes"</formula>
    </cfRule>
  </conditionalFormatting>
  <conditionalFormatting sqref="B92">
    <cfRule type="expression" dxfId="79" priority="48">
      <formula>$B$34="yes"</formula>
    </cfRule>
  </conditionalFormatting>
  <conditionalFormatting sqref="B114">
    <cfRule type="expression" dxfId="78" priority="47">
      <formula>$B$43="yes"</formula>
    </cfRule>
  </conditionalFormatting>
  <conditionalFormatting sqref="B115">
    <cfRule type="expression" dxfId="77" priority="46">
      <formula>$B$43="yes"</formula>
    </cfRule>
  </conditionalFormatting>
  <conditionalFormatting sqref="B70">
    <cfRule type="expression" dxfId="76" priority="45">
      <formula>$B$43="yes"</formula>
    </cfRule>
  </conditionalFormatting>
  <conditionalFormatting sqref="B74">
    <cfRule type="expression" dxfId="75" priority="44">
      <formula>$B$43="yes"</formula>
    </cfRule>
  </conditionalFormatting>
  <conditionalFormatting sqref="B84">
    <cfRule type="expression" dxfId="74" priority="43">
      <formula>$B$43="yes"</formula>
    </cfRule>
  </conditionalFormatting>
  <conditionalFormatting sqref="B91">
    <cfRule type="expression" dxfId="73" priority="42">
      <formula>$B$43="yes"</formula>
    </cfRule>
  </conditionalFormatting>
  <conditionalFormatting sqref="B139">
    <cfRule type="expression" dxfId="72" priority="41">
      <formula>$B$43="yes"</formula>
    </cfRule>
  </conditionalFormatting>
  <conditionalFormatting sqref="B71">
    <cfRule type="expression" dxfId="71" priority="40">
      <formula>$B$52="yes"</formula>
    </cfRule>
  </conditionalFormatting>
  <conditionalFormatting sqref="B76">
    <cfRule type="expression" dxfId="70" priority="39">
      <formula>$B$52="yes"</formula>
    </cfRule>
  </conditionalFormatting>
  <conditionalFormatting sqref="B81">
    <cfRule type="expression" dxfId="69" priority="38">
      <formula>$B$52="yes"</formula>
    </cfRule>
  </conditionalFormatting>
  <conditionalFormatting sqref="B105">
    <cfRule type="expression" dxfId="68" priority="37">
      <formula>$B$52="yes"</formula>
    </cfRule>
  </conditionalFormatting>
  <conditionalFormatting sqref="B93">
    <cfRule type="expression" dxfId="67" priority="35">
      <formula>$B$52="yes"</formula>
    </cfRule>
  </conditionalFormatting>
  <conditionalFormatting sqref="B85">
    <cfRule type="expression" dxfId="66" priority="34">
      <formula>$B$60="yes"</formula>
    </cfRule>
  </conditionalFormatting>
  <conditionalFormatting sqref="B100">
    <cfRule type="expression" dxfId="65" priority="33">
      <formula>$B$60="yes"</formula>
    </cfRule>
  </conditionalFormatting>
  <conditionalFormatting sqref="B107">
    <cfRule type="expression" dxfId="64" priority="36">
      <formula>$B$52="yes"</formula>
    </cfRule>
  </conditionalFormatting>
  <conditionalFormatting sqref="B108">
    <cfRule type="expression" dxfId="63" priority="31">
      <formula>$B$60="yes"</formula>
    </cfRule>
  </conditionalFormatting>
  <conditionalFormatting sqref="B94">
    <cfRule type="expression" dxfId="62" priority="30">
      <formula>$B$60="yes"</formula>
    </cfRule>
  </conditionalFormatting>
  <conditionalFormatting sqref="B95">
    <cfRule type="expression" dxfId="61" priority="29">
      <formula>$B$60="yes"</formula>
    </cfRule>
  </conditionalFormatting>
  <conditionalFormatting sqref="B26:B163">
    <cfRule type="containsText" dxfId="60" priority="187" operator="containsText" text="No">
      <formula>NOT(ISERROR(SEARCH("No",B26)))</formula>
    </cfRule>
  </conditionalFormatting>
  <conditionalFormatting sqref="B119">
    <cfRule type="expression" dxfId="59" priority="28">
      <formula>$B$34="yes"</formula>
    </cfRule>
  </conditionalFormatting>
  <conditionalFormatting sqref="B120">
    <cfRule type="expression" dxfId="58" priority="27">
      <formula>$B$34="yes"</formula>
    </cfRule>
  </conditionalFormatting>
  <conditionalFormatting sqref="F18">
    <cfRule type="containsText" dxfId="57" priority="25" operator="containsText" text="Insufficient">
      <formula>NOT(ISERROR(SEARCH("Insufficient",F18)))</formula>
    </cfRule>
    <cfRule type="containsText" dxfId="56" priority="26" operator="containsText" text="Correct">
      <formula>NOT(ISERROR(SEARCH("Correct",F18)))</formula>
    </cfRule>
  </conditionalFormatting>
  <conditionalFormatting sqref="C79:F79">
    <cfRule type="expression" dxfId="55" priority="24">
      <formula>$B$34="yes"</formula>
    </cfRule>
  </conditionalFormatting>
  <conditionalFormatting sqref="C80:F80">
    <cfRule type="expression" dxfId="54" priority="23">
      <formula>$B$34="yes"</formula>
    </cfRule>
  </conditionalFormatting>
  <conditionalFormatting sqref="C70:F70">
    <cfRule type="expression" dxfId="53" priority="22">
      <formula>$B$43="yes"</formula>
    </cfRule>
  </conditionalFormatting>
  <conditionalFormatting sqref="C74:F74">
    <cfRule type="expression" dxfId="52" priority="21">
      <formula>$B$43="yes"</formula>
    </cfRule>
  </conditionalFormatting>
  <conditionalFormatting sqref="C84:F84">
    <cfRule type="expression" dxfId="51" priority="20">
      <formula>$B$43="yes"</formula>
    </cfRule>
  </conditionalFormatting>
  <conditionalFormatting sqref="C71:F71">
    <cfRule type="expression" dxfId="50" priority="19">
      <formula>$B$51="yes"</formula>
    </cfRule>
  </conditionalFormatting>
  <conditionalFormatting sqref="C76:F76">
    <cfRule type="expression" dxfId="49" priority="18">
      <formula>$B$51="yes"</formula>
    </cfRule>
  </conditionalFormatting>
  <conditionalFormatting sqref="C81:F81">
    <cfRule type="expression" dxfId="48" priority="17">
      <formula>$B$51="yes"</formula>
    </cfRule>
  </conditionalFormatting>
  <conditionalFormatting sqref="C85:F85">
    <cfRule type="expression" dxfId="47" priority="16">
      <formula>$B$59="yes"</formula>
    </cfRule>
  </conditionalFormatting>
  <conditionalFormatting sqref="C90:F90">
    <cfRule type="expression" dxfId="46" priority="15">
      <formula>$B$34="yes"</formula>
    </cfRule>
  </conditionalFormatting>
  <conditionalFormatting sqref="C92:F92">
    <cfRule type="expression" dxfId="45" priority="14">
      <formula>$B$34="yes"</formula>
    </cfRule>
  </conditionalFormatting>
  <conditionalFormatting sqref="C91:F91">
    <cfRule type="expression" dxfId="44" priority="13">
      <formula>$B$43="yes"</formula>
    </cfRule>
  </conditionalFormatting>
  <conditionalFormatting sqref="C93:F93">
    <cfRule type="expression" dxfId="43" priority="12">
      <formula>$B$51="yes"</formula>
    </cfRule>
  </conditionalFormatting>
  <conditionalFormatting sqref="C94:F94">
    <cfRule type="expression" dxfId="42" priority="11">
      <formula>$B$59="yes"</formula>
    </cfRule>
  </conditionalFormatting>
  <conditionalFormatting sqref="C95:F95">
    <cfRule type="expression" dxfId="41" priority="10">
      <formula>$B$59="yes"</formula>
    </cfRule>
  </conditionalFormatting>
  <conditionalFormatting sqref="C107:F107">
    <cfRule type="expression" dxfId="40" priority="9">
      <formula>$B$51="yes"</formula>
    </cfRule>
  </conditionalFormatting>
  <conditionalFormatting sqref="C106:F106 C108:F108 D109:E109">
    <cfRule type="expression" dxfId="39" priority="8">
      <formula>$B$59="yes"</formula>
    </cfRule>
  </conditionalFormatting>
  <conditionalFormatting sqref="C100:F100">
    <cfRule type="expression" dxfId="38" priority="7">
      <formula>$B$59="yes"</formula>
    </cfRule>
  </conditionalFormatting>
  <conditionalFormatting sqref="C114:F114">
    <cfRule type="expression" dxfId="37" priority="6">
      <formula>$B$43="yes"</formula>
    </cfRule>
  </conditionalFormatting>
  <conditionalFormatting sqref="C115:F115">
    <cfRule type="expression" dxfId="36" priority="5">
      <formula>$B$43="yes"</formula>
    </cfRule>
  </conditionalFormatting>
  <conditionalFormatting sqref="C121:F121">
    <cfRule type="expression" dxfId="35" priority="4">
      <formula>$B$34="yes"</formula>
    </cfRule>
  </conditionalFormatting>
  <conditionalFormatting sqref="C119:F119">
    <cfRule type="expression" dxfId="34" priority="3">
      <formula>$B$34="yes"</formula>
    </cfRule>
  </conditionalFormatting>
  <conditionalFormatting sqref="C120:F120">
    <cfRule type="expression" dxfId="33" priority="2">
      <formula>$B$34="yes"</formula>
    </cfRule>
  </conditionalFormatting>
  <conditionalFormatting sqref="C130:F130">
    <cfRule type="expression" dxfId="32" priority="1">
      <formula>$B$51="yes"</formula>
    </cfRule>
  </conditionalFormatting>
  <conditionalFormatting sqref="B106">
    <cfRule type="expression" dxfId="31" priority="32">
      <formula>$B$60="yes"</formula>
    </cfRule>
  </conditionalFormatting>
  <dataValidations count="3">
    <dataValidation type="list" allowBlank="1" showInputMessage="1" showErrorMessage="1" sqref="B43 B34 B52 B60:B65 B189 B175:B177 B168:B171 B179:B185 B143:B145 B70:B85 B147:B148 B151:B165 B87:B141" xr:uid="{6CFFE8EB-90B0-416E-97AF-E78C1C7125C6}">
      <formula1>"Yes,No"</formula1>
    </dataValidation>
    <dataValidation type="list" allowBlank="1" showInputMessage="1" showErrorMessage="1" sqref="F175:F177" xr:uid="{407E7156-27DF-4540-A693-58DC9FF5E1B2}">
      <formula1>"1,2,3,4"</formula1>
    </dataValidation>
    <dataValidation type="list" allowBlank="1" showInputMessage="1" showErrorMessage="1" sqref="B86" xr:uid="{6693809D-E069-42E0-A56E-928D99A39779}">
      <formula1>YesNo</formula1>
    </dataValidation>
  </dataValidations>
  <hyperlinks>
    <hyperlink ref="C28" r:id="rId1" xr:uid="{E8CD3ABC-8A1C-224C-BC16-174B1DEDD444}"/>
    <hyperlink ref="C29" r:id="rId2" xr:uid="{08742811-2DB8-5B41-8BC0-215A1310B15F}"/>
    <hyperlink ref="C30" r:id="rId3" xr:uid="{949E498F-6CAF-6345-AE6E-1052DF9BB3D2}"/>
    <hyperlink ref="C31" r:id="rId4" xr:uid="{190F19CC-3337-D64B-8D51-3F22947B505B}"/>
    <hyperlink ref="C35" r:id="rId5" xr:uid="{34F1B6EC-70F2-A549-ACE7-38237DF84EE0}"/>
    <hyperlink ref="C36" r:id="rId6" xr:uid="{F812222C-4EFF-FA45-9D75-44460F8E10D2}"/>
    <hyperlink ref="C37" r:id="rId7" xr:uid="{C90B2994-D75A-6848-A80F-6009814F8AAB}"/>
    <hyperlink ref="C38" r:id="rId8" xr:uid="{6B4123C1-5CB6-324E-BD4F-E62D03A4863C}"/>
    <hyperlink ref="C39" r:id="rId9" xr:uid="{227E3BBC-9A10-A44E-93D8-73E9E11A86E9}"/>
    <hyperlink ref="C40" r:id="rId10" xr:uid="{4F7E8563-3888-4242-B4A0-BC626BCE7AFB}"/>
    <hyperlink ref="C41" r:id="rId11" xr:uid="{048645D2-4CC5-D44E-878E-137A380CB7EB}"/>
    <hyperlink ref="C44" r:id="rId12" xr:uid="{407E5929-3AEA-A64B-8680-A3769EEF9530}"/>
    <hyperlink ref="C45" r:id="rId13" xr:uid="{9308A118-608E-974E-B2D7-D2A8A914F600}"/>
    <hyperlink ref="C46" r:id="rId14" xr:uid="{075673AA-FCF5-4743-9945-251088D97FE6}"/>
    <hyperlink ref="C47" r:id="rId15" xr:uid="{857E5EE3-09BB-7446-9964-0B93EFEBAB1F}"/>
    <hyperlink ref="C48" r:id="rId16" xr:uid="{02635217-C261-0D4F-8EBC-BB9FAE897D80}"/>
    <hyperlink ref="C49" r:id="rId17" xr:uid="{1E22DA86-C510-E349-A76D-750DF0FE4589}"/>
    <hyperlink ref="C53" r:id="rId18" xr:uid="{264ED357-97AF-FA43-AD1D-61AE88F5B3DF}"/>
    <hyperlink ref="C54" r:id="rId19" xr:uid="{8E1EE392-EE74-4445-9B26-08BC9F98F5A7}"/>
    <hyperlink ref="C55" r:id="rId20" xr:uid="{6CE4E6F5-0F69-1843-AACF-F6C828E3588C}"/>
    <hyperlink ref="C56" r:id="rId21" xr:uid="{81779582-3FB9-DB4B-9A38-9FE76EA20E58}"/>
    <hyperlink ref="C57" r:id="rId22" xr:uid="{740BE182-568D-B643-9E85-E08C6831B2AE}"/>
    <hyperlink ref="C58" r:id="rId23" xr:uid="{4950922C-9748-874A-A40E-BC7604586784}"/>
    <hyperlink ref="C61" r:id="rId24" xr:uid="{ED4B67C1-6AD1-D44E-BDAA-17A3E96EF10B}"/>
    <hyperlink ref="C62" r:id="rId25" xr:uid="{B700C522-9082-CC44-96DB-6F0E22402C1A}"/>
    <hyperlink ref="C63" r:id="rId26" xr:uid="{77D6F867-AF93-0843-A082-865BAD82303A}"/>
    <hyperlink ref="C64" r:id="rId27" xr:uid="{843F3D3F-DE77-0E47-BD2E-834499AD6937}"/>
    <hyperlink ref="C65" r:id="rId28" xr:uid="{3E9C07A1-C3D8-F341-B2E7-2AC08374094B}"/>
    <hyperlink ref="C66" r:id="rId29" xr:uid="{B8768C35-7AFB-9845-8B23-AD4CD4C84B0A}"/>
    <hyperlink ref="C70" r:id="rId30" xr:uid="{027219BD-0CC0-AF4D-9479-7A1AC9041FEC}"/>
    <hyperlink ref="C71" r:id="rId31" xr:uid="{CD1C4CA4-98B4-7049-88F0-5ED3343C4D11}"/>
    <hyperlink ref="C72" r:id="rId32" xr:uid="{B81D16E8-91AB-F84A-B17F-1FD518113C1D}"/>
    <hyperlink ref="C73" r:id="rId33" xr:uid="{60585F8D-4A44-B441-9D09-C342E844BCBA}"/>
    <hyperlink ref="C74" r:id="rId34" xr:uid="{7102DD8F-0A8B-0345-8C96-E864268D02EC}"/>
    <hyperlink ref="C75" r:id="rId35" xr:uid="{FDD30421-C514-6949-8BF6-880C18877037}"/>
    <hyperlink ref="C76" r:id="rId36" xr:uid="{6A4A4A57-AD83-5B4C-BB29-74F51E50F6D8}"/>
    <hyperlink ref="C77" r:id="rId37" xr:uid="{ED2BA0C1-68AA-4A48-98D6-C4FDAB145BB3}"/>
    <hyperlink ref="C78" r:id="rId38" xr:uid="{7C5199FC-EB1F-B440-A96D-3473A838B17C}"/>
    <hyperlink ref="C79" r:id="rId39" xr:uid="{79A2B0DF-26D9-2C43-89A9-318615A45273}"/>
    <hyperlink ref="C80" r:id="rId40" xr:uid="{204766C6-E291-FA49-879C-0820EF3993AE}"/>
    <hyperlink ref="C81" r:id="rId41" xr:uid="{6A213C83-B458-3149-B68B-7B98D163A060}"/>
    <hyperlink ref="C82" r:id="rId42" xr:uid="{1AD36347-8DB6-7C49-BAC7-7EFF916EDB68}"/>
    <hyperlink ref="C83" r:id="rId43" xr:uid="{CC3289EB-A072-A645-A045-E6D682A50173}"/>
    <hyperlink ref="C84" r:id="rId44" xr:uid="{272D3D25-2281-4140-B72D-8A441CB05158}"/>
    <hyperlink ref="C85" r:id="rId45" xr:uid="{F988D16A-B47E-C746-92DF-14804593289E}"/>
    <hyperlink ref="C88" r:id="rId46" xr:uid="{2C52EE4B-C186-A445-AD4A-EE85578118E6}"/>
    <hyperlink ref="C89" r:id="rId47" xr:uid="{1504A9F4-F365-4340-8B22-B5B16D542A2E}"/>
    <hyperlink ref="C90" r:id="rId48" xr:uid="{5ECF6B7E-2825-3641-A597-1EC4475C88DE}"/>
    <hyperlink ref="C91" r:id="rId49" xr:uid="{D63FE142-973C-264E-89DE-7ECB651EA21C}"/>
    <hyperlink ref="C92" r:id="rId50" xr:uid="{B0C62320-0D70-8648-A6DF-EEFD5B62A28B}"/>
    <hyperlink ref="C93" r:id="rId51" xr:uid="{61E913E2-1CCF-8D4F-B5D9-158EFF6784C3}"/>
    <hyperlink ref="C94" r:id="rId52" xr:uid="{2CE8CF70-E5AF-F248-BA17-AB185412F0A2}"/>
    <hyperlink ref="C95" r:id="rId53" xr:uid="{BDCE93D8-ED96-6744-81E1-94666E02FC6A}"/>
    <hyperlink ref="C96" r:id="rId54" xr:uid="{48E01DF4-B6C8-3F48-928D-01F47C263A76}"/>
    <hyperlink ref="C97" r:id="rId55" xr:uid="{DF0008E1-6717-7349-9393-47DB6CE189CA}"/>
    <hyperlink ref="C100" r:id="rId56" xr:uid="{EF58944D-B897-5744-8453-2DB6F9AD6159}"/>
    <hyperlink ref="C101" r:id="rId57" xr:uid="{90791505-A8BA-E649-80CC-5321087780B1}"/>
    <hyperlink ref="C102" r:id="rId58" xr:uid="{61FB9017-5F44-F64D-9005-2B0C534CC721}"/>
    <hyperlink ref="C103" r:id="rId59" xr:uid="{D250ED59-28CB-A846-882E-C494CFE957B9}"/>
    <hyperlink ref="C104" r:id="rId60" xr:uid="{B81C6680-5C13-404F-9D21-2D9576467FC1}"/>
    <hyperlink ref="C105" r:id="rId61" xr:uid="{83DC15EB-62F9-904D-9397-AA356D8CDB9B}"/>
    <hyperlink ref="C106" r:id="rId62" xr:uid="{5DD013B6-9663-744D-A5A3-BB3256D048B3}"/>
    <hyperlink ref="C107" r:id="rId63" xr:uid="{69AE955F-E8B7-B04F-A1B9-A489D93856D3}"/>
    <hyperlink ref="C108" r:id="rId64" xr:uid="{CDB9F761-F9E8-7246-B257-3383E683701C}"/>
    <hyperlink ref="C109" r:id="rId65" xr:uid="{6A08F402-413A-CA4C-BAB1-C66A2E4F3D13}"/>
    <hyperlink ref="C113" r:id="rId66" xr:uid="{B66E0D0A-8789-A542-B805-7F2D3BF13A61}"/>
    <hyperlink ref="C114" r:id="rId67" xr:uid="{660C6CB5-E730-2144-9542-9A12F499D0BA}"/>
    <hyperlink ref="C115" r:id="rId68" xr:uid="{92646DC5-D7FA-AD40-921D-60A3F7A7E48D}"/>
    <hyperlink ref="C119" r:id="rId69" xr:uid="{DC26E59B-9508-D249-A1FE-F3B856525AEB}"/>
    <hyperlink ref="C120" r:id="rId70" xr:uid="{3D63FA6F-F421-F142-AB21-292FC63BA96A}"/>
    <hyperlink ref="C122" r:id="rId71" xr:uid="{AD3BE5B7-2417-5E44-8A8E-0E81011DFA96}"/>
    <hyperlink ref="C123" r:id="rId72" xr:uid="{6DDCEA6B-6720-E741-BC68-41A5366ADFF9}"/>
    <hyperlink ref="C124" r:id="rId73" display="AR8002TU " xr:uid="{A3858916-1DE8-2048-BE29-524984607DE3}"/>
    <hyperlink ref="C127" r:id="rId74" xr:uid="{CAD58E44-9F81-114E-AF2F-79E5B4703E04}"/>
    <hyperlink ref="C129" r:id="rId75" xr:uid="{AD8BB506-1BE3-984B-B5D2-038E0A13E37E}"/>
    <hyperlink ref="C128" r:id="rId76" xr:uid="{C0C6BE0C-D058-2A40-8DD7-ADCA52F5834C}"/>
    <hyperlink ref="C131" r:id="rId77" xr:uid="{B11DC9CA-8EAC-364B-A908-8F6914645F11}"/>
    <hyperlink ref="C130" r:id="rId78" xr:uid="{55307F73-EA52-6645-A8C2-C40863407CF0}"/>
    <hyperlink ref="C132" r:id="rId79" xr:uid="{EA0BF2C8-0965-FD47-9844-F19E45B07E13}"/>
    <hyperlink ref="C133" r:id="rId80" xr:uid="{F537D888-92E6-8244-8B41-6234697829E3}"/>
    <hyperlink ref="C134" r:id="rId81" xr:uid="{E60297BD-4025-E04A-892B-8CF91F01C1ED}"/>
    <hyperlink ref="C135" r:id="rId82" xr:uid="{EB9CD856-6CC0-934C-8587-242C066052DB}"/>
    <hyperlink ref="C138" r:id="rId83" xr:uid="{766BF02F-127E-CB4B-A767-229E2C4EF009}"/>
    <hyperlink ref="C139" r:id="rId84" xr:uid="{DFBEBCE7-7BAF-4F4D-BD6D-9E3FC3A9E23D}"/>
    <hyperlink ref="C143" r:id="rId85" xr:uid="{8DA7B973-1402-864F-8B0F-FBCAC37B49E8}"/>
    <hyperlink ref="C144" r:id="rId86" xr:uid="{90B9655F-70C9-F941-B9F0-6BDACF550891}"/>
    <hyperlink ref="C147" r:id="rId87" xr:uid="{9568529A-B272-914F-9BA5-B75B0D9BE0CB}"/>
    <hyperlink ref="B4" r:id="rId88" xr:uid="{D9227C95-CFD8-5249-8338-7821381A3AAE}"/>
    <hyperlink ref="B10" r:id="rId89" xr:uid="{78FC1BBA-883B-0841-9F78-B3B43917CA1E}"/>
    <hyperlink ref="B2" r:id="rId90" xr:uid="{B3C5DA80-5B01-9B48-BBA0-BBFACD39E8C1}"/>
    <hyperlink ref="B17" r:id="rId91" xr:uid="{E4772E66-73BA-8643-A441-3B4750132278}"/>
    <hyperlink ref="B19" r:id="rId92" xr:uid="{3FE80CDC-D316-0144-8862-F496556F22B3}"/>
    <hyperlink ref="C121" r:id="rId93" xr:uid="{08886656-AEEF-CF4F-9B5A-7B28CDAC03EF}"/>
  </hyperlinks>
  <pageMargins left="0.7" right="0.7" top="0.75" bottom="0.75" header="0.3" footer="0.3"/>
  <pageSetup paperSize="9" orientation="portrait" horizontalDpi="4294967293" r:id="rId94"/>
  <ignoredErrors>
    <ignoredError sqref="H10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9C259-FC32-4F53-880D-55F87D750166}">
  <dimension ref="A1:AF92"/>
  <sheetViews>
    <sheetView tabSelected="1" zoomScale="94" zoomScaleNormal="100" workbookViewId="0">
      <selection activeCell="G37" sqref="G37"/>
    </sheetView>
  </sheetViews>
  <sheetFormatPr baseColWidth="10" defaultColWidth="8.83203125" defaultRowHeight="15" x14ac:dyDescent="0.2"/>
  <cols>
    <col min="1" max="1" width="8.83203125" style="25"/>
    <col min="2" max="2" width="16" style="25" customWidth="1"/>
    <col min="3" max="3" width="11.83203125" style="25" customWidth="1"/>
    <col min="4" max="4" width="35.83203125" style="25" customWidth="1"/>
    <col min="5" max="5" width="6.6640625" style="25" customWidth="1"/>
    <col min="6" max="6" width="11.83203125" style="25" customWidth="1"/>
    <col min="7" max="7" width="35.83203125" style="25" customWidth="1"/>
    <col min="8" max="8" width="6.6640625" style="25" customWidth="1"/>
    <col min="9" max="9" width="11.83203125" style="25" customWidth="1"/>
    <col min="10" max="10" width="35.83203125" style="25" customWidth="1"/>
    <col min="11" max="11" width="7.33203125" style="25" customWidth="1"/>
    <col min="12" max="12" width="11.83203125" style="25" customWidth="1"/>
    <col min="13" max="13" width="35.83203125" style="25" customWidth="1"/>
    <col min="14" max="14" width="11.83203125" style="25" customWidth="1"/>
    <col min="15" max="16" width="8.83203125" style="25"/>
    <col min="17" max="17" width="11.83203125" style="25" customWidth="1"/>
    <col min="18" max="18" width="14.1640625" style="25" customWidth="1"/>
    <col min="19" max="19" width="61.1640625" style="25" bestFit="1" customWidth="1"/>
    <col min="20" max="22" width="8.83203125" style="25"/>
    <col min="23" max="23" width="14.1640625" style="25" customWidth="1"/>
    <col min="24" max="24" width="60.83203125" style="25" customWidth="1"/>
    <col min="25" max="16384" width="8.83203125" style="25"/>
  </cols>
  <sheetData>
    <row r="1" spans="2:28" ht="16" thickBot="1" x14ac:dyDescent="0.25"/>
    <row r="2" spans="2:28" ht="16" thickBot="1" x14ac:dyDescent="0.25">
      <c r="B2" s="26" t="s">
        <v>46</v>
      </c>
      <c r="C2" s="26" t="s">
        <v>47</v>
      </c>
      <c r="D2" s="27" t="s">
        <v>48</v>
      </c>
      <c r="E2" s="28" t="s">
        <v>2</v>
      </c>
      <c r="F2" s="26" t="s">
        <v>49</v>
      </c>
      <c r="G2" s="27" t="s">
        <v>48</v>
      </c>
      <c r="H2" s="28" t="s">
        <v>2</v>
      </c>
      <c r="I2" s="26" t="s">
        <v>50</v>
      </c>
      <c r="J2" s="27" t="s">
        <v>48</v>
      </c>
      <c r="K2" s="28" t="s">
        <v>2</v>
      </c>
      <c r="L2" s="27" t="s">
        <v>51</v>
      </c>
      <c r="M2" s="27" t="s">
        <v>48</v>
      </c>
      <c r="N2" s="28" t="s">
        <v>2</v>
      </c>
    </row>
    <row r="3" spans="2:28" ht="17" thickTop="1" x14ac:dyDescent="0.2">
      <c r="B3" s="29"/>
      <c r="C3" s="30" t="s">
        <v>4</v>
      </c>
      <c r="D3" s="31" t="str">
        <f>_xlfn.SWITCH(C3,'Course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 xml:space="preserve">Transport Modelling </v>
      </c>
      <c r="E3" s="91">
        <f>_xlfn.SWITCH(C3,D3,0,'Course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6</v>
      </c>
      <c r="F3" s="30" t="s">
        <v>43</v>
      </c>
      <c r="G3" s="31" t="str">
        <f>_xlfn.SWITCH(F3,'Course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 xml:space="preserve">Statistical Analysis of Choice Behaviour </v>
      </c>
      <c r="H3" s="91">
        <f>_xlfn.SWITCH(F3,G3,0,'Course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5</v>
      </c>
      <c r="I3" s="30"/>
      <c r="J3" s="31">
        <f>_xlfn.SWITCH(I3,'Course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K3" s="91">
        <f>_xlfn.SWITCH(I3,J3,0,'Course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L3" s="32"/>
      <c r="M3" s="31">
        <f>_xlfn.SWITCH(L3,'Course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N3" s="91">
        <f>_xlfn.SWITCH(L3,M3,0,'Course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row>
    <row r="4" spans="2:28" ht="21" x14ac:dyDescent="0.25">
      <c r="B4" s="29"/>
      <c r="C4" s="30" t="s">
        <v>105</v>
      </c>
      <c r="D4" s="31" t="str">
        <f>_xlfn.SWITCH(C4,'Course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 xml:space="preserve">Quantitative Methods for Logistics </v>
      </c>
      <c r="E4" s="91">
        <f>_xlfn.SWITCH(C4,D4,0,'Course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2.5</v>
      </c>
      <c r="F4" s="30" t="s">
        <v>105</v>
      </c>
      <c r="G4" s="31" t="str">
        <f>_xlfn.SWITCH(F4,'Course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 xml:space="preserve">Quantitative Methods for Logistics </v>
      </c>
      <c r="H4" s="91">
        <f>_xlfn.SWITCH(F4,G4,0,'Course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2.5</v>
      </c>
      <c r="I4" s="30"/>
      <c r="J4" s="31">
        <f>_xlfn.SWITCH(I4,'Course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K4" s="91">
        <f>_xlfn.SWITCH(I4,J4,0,'Course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L4" s="32"/>
      <c r="M4" s="31">
        <f>_xlfn.SWITCH(L4,'Course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N4" s="91">
        <f>_xlfn.SWITCH(L4,M4,0,'Course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Q4" s="33" t="s">
        <v>71</v>
      </c>
      <c r="R4" s="34"/>
      <c r="S4" s="34"/>
      <c r="T4" s="34"/>
      <c r="U4" s="34"/>
      <c r="V4" s="34"/>
      <c r="W4" s="76" t="s">
        <v>191</v>
      </c>
      <c r="X4" s="76"/>
    </row>
    <row r="5" spans="2:28" ht="16" x14ac:dyDescent="0.2">
      <c r="B5" s="29"/>
      <c r="C5" s="30" t="s">
        <v>106</v>
      </c>
      <c r="D5" s="31" t="str">
        <f>_xlfn.SWITCH(C5,'Course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 xml:space="preserve">TIL Research and Design Methods </v>
      </c>
      <c r="E5" s="91">
        <f>_xlfn.SWITCH(C5,D5,0,'Course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3.5</v>
      </c>
      <c r="F5" s="30" t="s">
        <v>106</v>
      </c>
      <c r="G5" s="31" t="str">
        <f>_xlfn.SWITCH(F5,'Course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 xml:space="preserve">TIL Research and Design Methods </v>
      </c>
      <c r="H5" s="91">
        <f>_xlfn.SWITCH(F5,G5,0,'Course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3.5</v>
      </c>
      <c r="I5" s="30"/>
      <c r="J5" s="31">
        <f>_xlfn.SWITCH(I5,'Course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K5" s="91">
        <f>_xlfn.SWITCH(I5,J5,0,'Course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L5" s="32"/>
      <c r="M5" s="31">
        <f>_xlfn.SWITCH(L5,'Course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N5" s="91">
        <f>_xlfn.SWITCH(L5,M5,0,'Course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R5" s="25" t="str">
        <f>'Course planner'!C28</f>
        <v>CIE4801-18</v>
      </c>
      <c r="S5" s="25" t="str">
        <f>'Course planner'!D28</f>
        <v xml:space="preserve">Transport Modelling </v>
      </c>
      <c r="T5" s="25">
        <f>'Course planner'!E28</f>
        <v>6</v>
      </c>
      <c r="U5" s="25">
        <f>'Course planner'!F28</f>
        <v>1</v>
      </c>
      <c r="W5" s="25" t="str">
        <f>'Course planner'!C143</f>
        <v>TIL4020-20</v>
      </c>
      <c r="X5" s="25" t="str">
        <f>'Course planner'!D143</f>
        <v>TIL Research Project</v>
      </c>
      <c r="AA5" s="35"/>
      <c r="AB5" s="25" t="s">
        <v>64</v>
      </c>
    </row>
    <row r="6" spans="2:28" ht="16" x14ac:dyDescent="0.2">
      <c r="B6" s="29"/>
      <c r="C6" s="30"/>
      <c r="D6" s="31">
        <f>_xlfn.SWITCH(C6,'Course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E6" s="91">
        <f>_xlfn.SWITCH(C6,D6,0,'Course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F6" s="30"/>
      <c r="G6" s="31">
        <f>_xlfn.SWITCH(F6,'Course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H6" s="91">
        <f>_xlfn.SWITCH(F6,G6,0,'Course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I6" s="30"/>
      <c r="J6" s="31">
        <f>_xlfn.SWITCH(I6,'Course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K6" s="91">
        <f>_xlfn.SWITCH(I6,J6,0,'Course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L6" s="32"/>
      <c r="M6" s="31">
        <f>_xlfn.SWITCH(L6,'Course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N6" s="91">
        <f>_xlfn.SWITCH(L6,M6,0,'Course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R6" s="25" t="str">
        <f>'Course planner'!C29</f>
        <v>ME44206</v>
      </c>
      <c r="S6" s="25" t="str">
        <f>'Course planner'!D29</f>
        <v xml:space="preserve">Quantitative Methods for Logistics </v>
      </c>
      <c r="T6" s="25">
        <f>'Course planner'!E29</f>
        <v>5</v>
      </c>
      <c r="U6" s="25" t="str">
        <f>'Course planner'!F29</f>
        <v>1+2</v>
      </c>
      <c r="W6" s="25" t="str">
        <f>'Course planner'!C144</f>
        <v>TIL5050-20</v>
      </c>
      <c r="X6" s="25" t="str">
        <f>'Course planner'!D144</f>
        <v>TIL Design Project</v>
      </c>
      <c r="AA6" s="36"/>
      <c r="AB6" s="25" t="s">
        <v>63</v>
      </c>
    </row>
    <row r="7" spans="2:28" ht="21" x14ac:dyDescent="0.25">
      <c r="B7" s="29"/>
      <c r="C7" s="30"/>
      <c r="D7" s="31">
        <f>_xlfn.SWITCH(C7,'Course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E7" s="91">
        <f>_xlfn.SWITCH(C7,D7,0,'Course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F7" s="30"/>
      <c r="G7" s="31">
        <f>_xlfn.SWITCH(F7,'Course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H7" s="91">
        <f>_xlfn.SWITCH(F7,G7,0,'Course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I7" s="30"/>
      <c r="J7" s="31">
        <f>_xlfn.SWITCH(I7,'Course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K7" s="91">
        <f>_xlfn.SWITCH(I7,J7,0,'Course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L7" s="32"/>
      <c r="M7" s="31">
        <f>_xlfn.SWITCH(L7,'Course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N7" s="91">
        <f>_xlfn.SWITCH(L7,M7,0,'Course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R7" s="25" t="str">
        <f>'Course planner'!C30</f>
        <v>SEN1221</v>
      </c>
      <c r="S7" s="25" t="str">
        <f>'Course planner'!D30</f>
        <v xml:space="preserve">Statistical Analysis of Choice Behaviour </v>
      </c>
      <c r="T7" s="25">
        <f>'Course planner'!E30</f>
        <v>5</v>
      </c>
      <c r="U7" s="25">
        <f>'Course planner'!F30</f>
        <v>2</v>
      </c>
      <c r="W7" s="75" t="s">
        <v>192</v>
      </c>
      <c r="X7" s="44"/>
      <c r="AA7" s="37"/>
      <c r="AB7" s="25" t="s">
        <v>62</v>
      </c>
    </row>
    <row r="8" spans="2:28" ht="17" thickBot="1" x14ac:dyDescent="0.25">
      <c r="B8" s="38"/>
      <c r="C8" s="39"/>
      <c r="D8" s="90">
        <f>_xlfn.SWITCH(C8,'Course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E8" s="91">
        <f>_xlfn.SWITCH(C8,D8,0,'Course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F8" s="39"/>
      <c r="G8" s="90">
        <f>_xlfn.SWITCH(F8,'Course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H8" s="91">
        <f>_xlfn.SWITCH(F8,G8,0,'Course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I8" s="39"/>
      <c r="J8" s="90">
        <f>_xlfn.SWITCH(I8,'Course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K8" s="91">
        <f>_xlfn.SWITCH(I8,J8,0,'Course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L8" s="40"/>
      <c r="M8" s="90">
        <f>_xlfn.SWITCH(L8,'Course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N8" s="91">
        <f>_xlfn.SWITCH(L8,M8,0,'Course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R8" s="25" t="str">
        <f>'Course planner'!C31</f>
        <v>TIL4030-16</v>
      </c>
      <c r="S8" s="25" t="str">
        <f>'Course planner'!D31</f>
        <v xml:space="preserve">TIL Research and Design Methods </v>
      </c>
      <c r="T8" s="25">
        <f>'Course planner'!E31</f>
        <v>7</v>
      </c>
      <c r="U8" s="25" t="str">
        <f>'Course planner'!F31</f>
        <v>1+2</v>
      </c>
      <c r="W8" s="25" t="str">
        <f>'Course planner'!C147</f>
        <v>TIL5060</v>
      </c>
      <c r="X8" s="25" t="str">
        <f>'Course planner'!D147</f>
        <v>TIL Thesis</v>
      </c>
      <c r="AA8" s="41"/>
      <c r="AB8" s="25" t="s">
        <v>193</v>
      </c>
    </row>
    <row r="9" spans="2:28" ht="17" thickBot="1" x14ac:dyDescent="0.25">
      <c r="B9" s="42"/>
      <c r="C9" s="42"/>
      <c r="D9" s="42"/>
      <c r="E9" s="43">
        <f>SUM(E3:E8)</f>
        <v>12</v>
      </c>
      <c r="F9" s="42"/>
      <c r="G9" s="42"/>
      <c r="H9" s="43">
        <f>SUM(H3:H8)</f>
        <v>11</v>
      </c>
      <c r="I9" s="42"/>
      <c r="J9" s="42"/>
      <c r="K9" s="43">
        <f>SUM(K3:K8)</f>
        <v>0</v>
      </c>
      <c r="L9" s="42"/>
      <c r="M9" s="42"/>
      <c r="N9" s="43">
        <f>SUM(N3:N8)</f>
        <v>0</v>
      </c>
      <c r="AA9" s="44"/>
      <c r="AB9" s="25" t="s">
        <v>53</v>
      </c>
    </row>
    <row r="10" spans="2:28" ht="23" thickTop="1" thickBot="1" x14ac:dyDescent="0.3">
      <c r="E10" s="42"/>
      <c r="H10" s="42"/>
      <c r="K10" s="42"/>
      <c r="N10" s="42"/>
      <c r="Q10" s="45" t="s">
        <v>112</v>
      </c>
      <c r="R10" s="46"/>
      <c r="S10" s="46"/>
      <c r="T10" s="46"/>
      <c r="U10" s="46"/>
      <c r="V10" s="46"/>
      <c r="W10" s="47" t="s">
        <v>190</v>
      </c>
      <c r="X10" s="47"/>
    </row>
    <row r="11" spans="2:28" ht="16" thickBot="1" x14ac:dyDescent="0.25">
      <c r="B11" s="26" t="s">
        <v>52</v>
      </c>
      <c r="C11" s="26" t="s">
        <v>47</v>
      </c>
      <c r="D11" s="27" t="s">
        <v>48</v>
      </c>
      <c r="E11" s="28" t="s">
        <v>2</v>
      </c>
      <c r="F11" s="26" t="s">
        <v>49</v>
      </c>
      <c r="G11" s="27" t="s">
        <v>48</v>
      </c>
      <c r="H11" s="28" t="s">
        <v>2</v>
      </c>
      <c r="I11" s="26" t="s">
        <v>50</v>
      </c>
      <c r="J11" s="27" t="s">
        <v>48</v>
      </c>
      <c r="K11" s="28" t="s">
        <v>2</v>
      </c>
      <c r="L11" s="27" t="s">
        <v>51</v>
      </c>
      <c r="M11" s="27" t="s">
        <v>48</v>
      </c>
      <c r="N11" s="28" t="s">
        <v>2</v>
      </c>
      <c r="R11" s="25" t="e">
        <f>_xlfn.IFS('Course planner'!$B$34="Yes",'Course planner'!C35,'Course planner'!$B$43="Yes",'Course planner'!C44,'Course planner'!$B$52="Yes",'Course planner'!C53,'Course planner'!$B$60="Yes",'Course planner'!C61)</f>
        <v>#N/A</v>
      </c>
      <c r="S11" s="25" t="e">
        <f>_xlfn.IFS('Course planner'!$B$34="Yes",'Course planner'!D35,'Course planner'!$B$43="Yes",'Course planner'!D44,'Course planner'!$B$52="Yes",'Course planner'!D53,'Course planner'!$B$60="Yes",'Course planner'!D61)</f>
        <v>#N/A</v>
      </c>
      <c r="T11" s="25" t="e">
        <f>_xlfn.IFS('Course planner'!$B$34="Yes",'Course planner'!E35,'Course planner'!$B$43="Yes",'Course planner'!E44,'Course planner'!$B$52="Yes",'Course planner'!E53,'Course planner'!$B$60="Yes",'Course planner'!E61)</f>
        <v>#N/A</v>
      </c>
      <c r="U11" s="25" t="e">
        <f>_xlfn.IFS('Course planner'!$B$34="Yes",'Course planner'!F35,'Course planner'!$B$43="Yes",'Course planner'!F44,'Course planner'!$B$52="Yes",'Course planner'!F53,'Course planner'!$B$60="Yes",'Course planner'!F61)</f>
        <v>#N/A</v>
      </c>
      <c r="W11" s="25" t="str">
        <f>'Course planner'!Y23</f>
        <v>-</v>
      </c>
    </row>
    <row r="12" spans="2:28" ht="17" thickTop="1" x14ac:dyDescent="0.2">
      <c r="B12" s="29"/>
      <c r="C12" s="30"/>
      <c r="D12" s="31">
        <f>_xlfn.SWITCH(C12,'Course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E12" s="91">
        <f>_xlfn.SWITCH(C12,D12,0,'Course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F12" s="30"/>
      <c r="G12" s="31">
        <f>_xlfn.SWITCH(F12,'Course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H12" s="91">
        <f>_xlfn.SWITCH(F12,G12,0,'Course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I12" s="30" t="s">
        <v>166</v>
      </c>
      <c r="J12" s="31" t="str">
        <f>_xlfn.SWITCH(I12,'Course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TIL Thesis</v>
      </c>
      <c r="K12" s="91">
        <f>_xlfn.SWITCH(I12,J12,0,'Course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15</v>
      </c>
      <c r="L12" s="32" t="s">
        <v>166</v>
      </c>
      <c r="M12" s="31" t="str">
        <f>_xlfn.SWITCH(L12,'Course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TIL Thesis</v>
      </c>
      <c r="N12" s="91">
        <f>_xlfn.SWITCH(L12,M12,0,'Course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15</v>
      </c>
      <c r="R12" s="25" t="e">
        <f>_xlfn.IFS('Course planner'!$B$34="Yes",'Course planner'!C36,'Course planner'!$B$43="Yes",'Course planner'!C45,'Course planner'!$B$52="Yes",'Course planner'!C54,'Course planner'!$B$60="Yes",'Course planner'!C62)</f>
        <v>#N/A</v>
      </c>
      <c r="S12" s="25" t="e">
        <f>_xlfn.IFS('Course planner'!$B$34="Yes",'Course planner'!D36,'Course planner'!$B$43="Yes",'Course planner'!D45,'Course planner'!$B$52="Yes",'Course planner'!D54,'Course planner'!$B$60="Yes",'Course planner'!D62)</f>
        <v>#N/A</v>
      </c>
      <c r="T12" s="25" t="e">
        <f>_xlfn.IFS('Course planner'!$B$34="Yes",'Course planner'!E36,'Course planner'!$B$43="Yes",'Course planner'!E45,'Course planner'!$B$52="Yes",'Course planner'!E54,'Course planner'!$B$60="Yes",'Course planner'!E62)</f>
        <v>#N/A</v>
      </c>
      <c r="U12" s="25" t="e">
        <f>_xlfn.IFS('Course planner'!$B$34="Yes",'Course planner'!F36,'Course planner'!$B$43="Yes",'Course planner'!F45,'Course planner'!$B$52="Yes",'Course planner'!F54,'Course planner'!$B$60="Yes",'Course planner'!F62)</f>
        <v>#N/A</v>
      </c>
      <c r="W12" s="25" t="str">
        <f>'Course planner'!Y24</f>
        <v>-</v>
      </c>
    </row>
    <row r="13" spans="2:28" ht="16" x14ac:dyDescent="0.2">
      <c r="B13" s="29"/>
      <c r="C13" s="30"/>
      <c r="D13" s="31">
        <f>_xlfn.SWITCH(C13,'Course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E13" s="91">
        <f>_xlfn.SWITCH(C13,D13,0,'Course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F13" s="30"/>
      <c r="G13" s="31">
        <f>_xlfn.SWITCH(F13,'Course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H13" s="91">
        <f>_xlfn.SWITCH(F13,G13,0,'Course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I13" s="30"/>
      <c r="J13" s="31">
        <f>_xlfn.SWITCH(I13,'Course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K13" s="91">
        <f>_xlfn.SWITCH(I13,J13,0,'Course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L13" s="32"/>
      <c r="M13" s="31">
        <f>_xlfn.SWITCH(L13,'Course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N13" s="91">
        <f>_xlfn.SWITCH(L13,M13,0,'Course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R13" s="25" t="e">
        <f>_xlfn.IFS('Course planner'!$B$34="Yes",'Course planner'!C37,'Course planner'!$B$43="Yes",'Course planner'!C46,'Course planner'!$B$52="Yes",'Course planner'!C55,'Course planner'!$B$60="Yes",'Course planner'!C63)</f>
        <v>#N/A</v>
      </c>
      <c r="S13" s="25" t="e">
        <f>_xlfn.IFS('Course planner'!$B$34="Yes",'Course planner'!D37,'Course planner'!$B$43="Yes",'Course planner'!D46,'Course planner'!$B$52="Yes",'Course planner'!D55,'Course planner'!$B$60="Yes",'Course planner'!D63)</f>
        <v>#N/A</v>
      </c>
      <c r="T13" s="25" t="e">
        <f>_xlfn.IFS('Course planner'!$B$34="Yes",'Course planner'!E37,'Course planner'!$B$43="Yes",'Course planner'!E46,'Course planner'!$B$52="Yes",'Course planner'!E55,'Course planner'!$B$60="Yes",'Course planner'!E63)</f>
        <v>#N/A</v>
      </c>
      <c r="U13" s="25" t="e">
        <f>_xlfn.IFS('Course planner'!$B$34="Yes",'Course planner'!F37,'Course planner'!$B$43="Yes",'Course planner'!F46,'Course planner'!$B$52="Yes",'Course planner'!F55,'Course planner'!$B$60="Yes",'Course planner'!F63)</f>
        <v>#N/A</v>
      </c>
      <c r="W13" s="25" t="str">
        <f>'Course planner'!Y25</f>
        <v>-</v>
      </c>
    </row>
    <row r="14" spans="2:28" ht="16" x14ac:dyDescent="0.2">
      <c r="B14" s="29"/>
      <c r="C14" s="30"/>
      <c r="D14" s="31">
        <f>_xlfn.SWITCH(C14,'Course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E14" s="91">
        <f>_xlfn.SWITCH(C14,D14,0,'Course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F14" s="30"/>
      <c r="G14" s="31">
        <f>_xlfn.SWITCH(F14,'Course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H14" s="91">
        <f>_xlfn.SWITCH(F14,G14,0,'Course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I14" s="30"/>
      <c r="J14" s="31">
        <f>_xlfn.SWITCH(I14,'Course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K14" s="91">
        <f>_xlfn.SWITCH(I14,J14,0,'Course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L14" s="32"/>
      <c r="M14" s="31">
        <f>_xlfn.SWITCH(L14,'Course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N14" s="91">
        <f>_xlfn.SWITCH(L14,M14,0,'Course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R14" s="25" t="e">
        <f>_xlfn.IFS('Course planner'!$B$34="Yes",'Course planner'!C38,'Course planner'!$B$43="Yes",'Course planner'!C47,'Course planner'!$B$52="Yes",'Course planner'!C56,'Course planner'!$B$60="Yes",'Course planner'!C64)</f>
        <v>#N/A</v>
      </c>
      <c r="S14" s="25" t="e">
        <f>_xlfn.IFS('Course planner'!$B$34="Yes",'Course planner'!D38,'Course planner'!$B$43="Yes",'Course planner'!D47,'Course planner'!$B$52="Yes",'Course planner'!D56,'Course planner'!$B$60="Yes",'Course planner'!D64)</f>
        <v>#N/A</v>
      </c>
      <c r="T14" s="25" t="e">
        <f>_xlfn.IFS('Course planner'!$B$34="Yes",'Course planner'!E38,'Course planner'!$B$43="Yes",'Course planner'!E47,'Course planner'!$B$52="Yes",'Course planner'!E56,'Course planner'!$B$60="Yes",'Course planner'!E64)</f>
        <v>#N/A</v>
      </c>
      <c r="U14" s="25" t="e">
        <f>_xlfn.IFS('Course planner'!$B$34="Yes",'Course planner'!F38,'Course planner'!$B$43="Yes",'Course planner'!F47,'Course planner'!$B$52="Yes",'Course planner'!F56,'Course planner'!$B$60="Yes",'Course planner'!F64)</f>
        <v>#N/A</v>
      </c>
    </row>
    <row r="15" spans="2:28" ht="16" x14ac:dyDescent="0.2">
      <c r="B15" s="29"/>
      <c r="C15" s="30"/>
      <c r="D15" s="31">
        <f>_xlfn.SWITCH(C15,'Course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E15" s="91">
        <f>_xlfn.SWITCH(C15,D15,0,'Course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F15" s="30"/>
      <c r="G15" s="31">
        <f>_xlfn.SWITCH(F15,'Course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H15" s="91">
        <f>_xlfn.SWITCH(F15,G15,0,'Course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I15" s="30"/>
      <c r="J15" s="31">
        <f>_xlfn.SWITCH(I15,'Course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K15" s="91">
        <f>_xlfn.SWITCH(I15,J15,0,'Course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L15" s="32"/>
      <c r="M15" s="31">
        <f>_xlfn.SWITCH(L15,'Course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N15" s="91">
        <f>_xlfn.SWITCH(L15,M15,0,'Course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R15" s="25" t="e">
        <f>_xlfn.IFS('Course planner'!$B$34="Yes",'Course planner'!C39,'Course planner'!$B$43="Yes",'Course planner'!C48,'Course planner'!$B$52="Yes",'Course planner'!C57,'Course planner'!$B$60="Yes",'Course planner'!C65)</f>
        <v>#N/A</v>
      </c>
      <c r="S15" s="25" t="e">
        <f>_xlfn.IFS('Course planner'!$B$34="Yes",'Course planner'!D39,'Course planner'!$B$43="Yes",'Course planner'!D48,'Course planner'!$B$52="Yes",'Course planner'!D57,'Course planner'!$B$60="Yes",'Course planner'!D65)</f>
        <v>#N/A</v>
      </c>
      <c r="T15" s="25" t="e">
        <f>_xlfn.IFS('Course planner'!$B$34="Yes",'Course planner'!E39,'Course planner'!$B$43="Yes",'Course planner'!E48,'Course planner'!$B$52="Yes",'Course planner'!E57,'Course planner'!$B$60="Yes",'Course planner'!E65)</f>
        <v>#N/A</v>
      </c>
      <c r="U15" s="25" t="e">
        <f>_xlfn.IFS('Course planner'!$B$34="Yes",'Course planner'!F39,'Course planner'!$B$43="Yes",'Course planner'!F48,'Course planner'!$B$52="Yes",'Course planner'!F57,'Course planner'!$B$60="Yes",'Course planner'!F65)</f>
        <v>#N/A</v>
      </c>
    </row>
    <row r="16" spans="2:28" ht="16" x14ac:dyDescent="0.2">
      <c r="B16" s="29"/>
      <c r="C16" s="30"/>
      <c r="D16" s="31">
        <f>_xlfn.SWITCH(C16,'Course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E16" s="91">
        <f>_xlfn.SWITCH(C16,D16,0,'Course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F16" s="30"/>
      <c r="G16" s="31">
        <f>_xlfn.SWITCH(F16,'Course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H16" s="91">
        <f>_xlfn.SWITCH(F16,G16,0,'Course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I16" s="30"/>
      <c r="J16" s="31">
        <f>_xlfn.SWITCH(I16,'Course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K16" s="91">
        <f>_xlfn.SWITCH(I16,J16,0,'Course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L16" s="32"/>
      <c r="M16" s="31">
        <f>_xlfn.SWITCH(L16,'Course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N16" s="91">
        <f>_xlfn.SWITCH(L16,M16,0,'Course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R16" s="25" t="e">
        <f>_xlfn.IFS('Course planner'!$B$34="Yes",'Course planner'!C40,'Course planner'!$B$43="Yes",'Course planner'!C49,'Course planner'!$B$52="Yes",'Course planner'!C58,'Course planner'!$B$60="Yes",'Course planner'!C66)</f>
        <v>#N/A</v>
      </c>
      <c r="S16" s="25" t="e">
        <f>_xlfn.IFS('Course planner'!$B$34="Yes",'Course planner'!D40,'Course planner'!$B$43="Yes",'Course planner'!D49,'Course planner'!$B$52="Yes",'Course planner'!D58,'Course planner'!$B$60="Yes",'Course planner'!D66)</f>
        <v>#N/A</v>
      </c>
      <c r="T16" s="25" t="e">
        <f>_xlfn.IFS('Course planner'!$B$34="Yes",'Course planner'!E40,'Course planner'!$B$43="Yes",'Course planner'!E49,'Course planner'!$B$52="Yes",'Course planner'!E58,'Course planner'!$B$60="Yes",'Course planner'!E66)</f>
        <v>#N/A</v>
      </c>
      <c r="U16" s="25" t="e">
        <f>_xlfn.IFS('Course planner'!$B$34="Yes",'Course planner'!F40,'Course planner'!$B$43="Yes",'Course planner'!F49,'Course planner'!$B$52="Yes",'Course planner'!F58,'Course planner'!$B$60="Yes",'Course planner'!F66)</f>
        <v>#N/A</v>
      </c>
    </row>
    <row r="17" spans="2:27" ht="17" thickBot="1" x14ac:dyDescent="0.25">
      <c r="B17" s="38"/>
      <c r="C17" s="39"/>
      <c r="D17" s="90">
        <f>_xlfn.SWITCH(C17,'Course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E17" s="91">
        <f>_xlfn.SWITCH(C17,D17,0,'Course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F17" s="39"/>
      <c r="G17" s="90">
        <f>_xlfn.SWITCH(F17,'Course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H17" s="91">
        <f>_xlfn.SWITCH(F17,G17,0,'Course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I17" s="39"/>
      <c r="J17" s="90">
        <f>_xlfn.SWITCH(I17,'Course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K17" s="91">
        <f>_xlfn.SWITCH(I17,J17,0,'Course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L17" s="40"/>
      <c r="M17" s="90">
        <f>_xlfn.SWITCH(L17,'Course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N17" s="91">
        <f>_xlfn.SWITCH(L17,M17,0,'Course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R17" s="25" t="e">
        <f>_xlfn.IFS('Course planner'!$B$34="Yes",'Course planner'!C41,'Course planner'!$B$43="Yes",'Course planner'!C50,'Course planner'!$B$52="Yes",'Course planner'!C59,'Course planner'!$B$60="Yes",'Course planner'!C67)</f>
        <v>#N/A</v>
      </c>
      <c r="S17" s="25" t="e">
        <f>_xlfn.IFS('Course planner'!$B$34="Yes",'Course planner'!D41,'Course planner'!$B$43="Yes",'Course planner'!D50,'Course planner'!$B$52="Yes",'Course planner'!D59,'Course planner'!$B$60="Yes",'Course planner'!D67)</f>
        <v>#N/A</v>
      </c>
      <c r="T17" s="25" t="e">
        <f>_xlfn.IFS('Course planner'!$B$34="Yes",'Course planner'!E41,'Course planner'!$B$43="Yes",'Course planner'!E50,'Course planner'!$B$52="Yes",'Course planner'!E59,'Course planner'!$B$60="Yes",'Course planner'!E67)</f>
        <v>#N/A</v>
      </c>
      <c r="U17" s="25" t="e">
        <f>_xlfn.IFS('Course planner'!$B$34="Yes",'Course planner'!F41,'Course planner'!$B$43="Yes",'Course planner'!F50,'Course planner'!$B$52="Yes",'Course planner'!F59,'Course planner'!$B$60="Yes",'Course planner'!F67)</f>
        <v>#N/A</v>
      </c>
    </row>
    <row r="18" spans="2:27" ht="16" thickBot="1" x14ac:dyDescent="0.25">
      <c r="B18" s="42"/>
      <c r="C18" s="42"/>
      <c r="D18" s="42"/>
      <c r="E18" s="43">
        <f>SUM(E12:E17)</f>
        <v>0</v>
      </c>
      <c r="F18" s="42"/>
      <c r="G18" s="42"/>
      <c r="H18" s="43">
        <f>SUM(H12:H17)</f>
        <v>0</v>
      </c>
      <c r="I18" s="42"/>
      <c r="J18" s="42"/>
      <c r="K18" s="43">
        <f>SUM(K12:K17)</f>
        <v>15</v>
      </c>
      <c r="L18" s="42"/>
      <c r="M18" s="42"/>
      <c r="N18" s="43">
        <f>SUM(N12:N17)</f>
        <v>15</v>
      </c>
    </row>
    <row r="19" spans="2:27" ht="23" thickTop="1" thickBot="1" x14ac:dyDescent="0.3">
      <c r="B19" s="42"/>
      <c r="C19" s="42"/>
      <c r="D19" s="42"/>
      <c r="E19" s="42"/>
      <c r="F19" s="42"/>
      <c r="G19" s="42"/>
      <c r="H19" s="42"/>
      <c r="I19" s="42"/>
      <c r="J19" s="42"/>
      <c r="K19" s="42"/>
      <c r="L19" s="42"/>
      <c r="M19" s="42"/>
      <c r="N19" s="42"/>
      <c r="Q19" s="47" t="s">
        <v>189</v>
      </c>
      <c r="R19" s="48"/>
      <c r="S19" s="48"/>
      <c r="T19" s="48"/>
      <c r="U19" s="48"/>
      <c r="V19" s="48"/>
      <c r="W19" s="48"/>
      <c r="X19" s="48"/>
      <c r="Y19" s="48"/>
      <c r="Z19" s="48"/>
      <c r="AA19" s="48"/>
    </row>
    <row r="20" spans="2:27" ht="17" thickBot="1" x14ac:dyDescent="0.25">
      <c r="B20" s="26" t="s">
        <v>67</v>
      </c>
      <c r="C20" s="26" t="s">
        <v>47</v>
      </c>
      <c r="D20" s="27" t="s">
        <v>48</v>
      </c>
      <c r="E20" s="28" t="s">
        <v>2</v>
      </c>
      <c r="F20" s="26" t="s">
        <v>49</v>
      </c>
      <c r="G20" s="27" t="s">
        <v>48</v>
      </c>
      <c r="H20" s="28" t="s">
        <v>2</v>
      </c>
      <c r="I20" s="26" t="s">
        <v>50</v>
      </c>
      <c r="J20" s="27" t="s">
        <v>48</v>
      </c>
      <c r="K20" s="28" t="s">
        <v>2</v>
      </c>
      <c r="L20" s="27" t="s">
        <v>51</v>
      </c>
      <c r="M20" s="27" t="s">
        <v>48</v>
      </c>
      <c r="N20" s="28" t="s">
        <v>2</v>
      </c>
      <c r="R20" s="68" t="s">
        <v>117</v>
      </c>
      <c r="S20" s="69"/>
      <c r="T20" s="69"/>
      <c r="U20" s="69"/>
      <c r="V20" s="69"/>
      <c r="W20" s="70" t="s">
        <v>186</v>
      </c>
      <c r="X20" s="69"/>
      <c r="Y20" s="69"/>
      <c r="Z20" s="69"/>
    </row>
    <row r="21" spans="2:27" ht="17" thickTop="1" x14ac:dyDescent="0.2">
      <c r="B21" s="29"/>
      <c r="C21" s="30"/>
      <c r="D21" s="31">
        <f>_xlfn.SWITCH(C21,'Course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E21" s="91">
        <f>_xlfn.SWITCH(C21,D21,0,'Course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F21" s="30"/>
      <c r="G21" s="31">
        <f>_xlfn.SWITCH(F21,'Course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H21" s="91">
        <f>_xlfn.SWITCH(F21,G21,0,'Course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I21" s="30"/>
      <c r="J21" s="31">
        <f>_xlfn.SWITCH(I21,'Course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K21" s="91">
        <f>_xlfn.SWITCH(I21,J21,0,'Course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L21" s="32"/>
      <c r="M21" s="31">
        <f>_xlfn.SWITCH(L21,'Course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N21" s="91">
        <f>_xlfn.SWITCH(L21,M21,0,'Course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R21" s="71" t="str">
        <f>'Course planner'!U23</f>
        <v>-</v>
      </c>
      <c r="S21" s="82">
        <f>_xlfn.SWITCH(R21,'Course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W21" s="71" t="str">
        <f>'Course planner'!V23</f>
        <v>-</v>
      </c>
      <c r="X21" s="82">
        <f>_xlfn.SWITCH(W21,'Course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22" spans="2:27" ht="16" x14ac:dyDescent="0.2">
      <c r="B22" s="29"/>
      <c r="C22" s="30"/>
      <c r="D22" s="31">
        <f>_xlfn.SWITCH(C22,'Course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E22" s="91">
        <f>_xlfn.SWITCH(C22,D22,0,'Course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F22" s="30"/>
      <c r="G22" s="31">
        <f>_xlfn.SWITCH(F22,'Course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H22" s="91">
        <f>_xlfn.SWITCH(F22,G22,0,'Course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I22" s="30"/>
      <c r="J22" s="31">
        <f>_xlfn.SWITCH(I22,'Course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K22" s="91">
        <f>_xlfn.SWITCH(I22,J22,0,'Course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L22" s="32"/>
      <c r="M22" s="31">
        <f>_xlfn.SWITCH(L22,'Course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N22" s="91">
        <f>_xlfn.SWITCH(L22,M22,0,'Course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R22" s="72" t="str">
        <f>'Course planner'!U24</f>
        <v>-</v>
      </c>
      <c r="S22" s="82">
        <f>_xlfn.SWITCH(R22,'Course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W22" s="72" t="str">
        <f>'Course planner'!V24</f>
        <v>-</v>
      </c>
      <c r="X22" s="82">
        <f>_xlfn.SWITCH(W22,'Course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23" spans="2:27" ht="16" x14ac:dyDescent="0.2">
      <c r="B23" s="29"/>
      <c r="C23" s="30"/>
      <c r="D23" s="31">
        <f>_xlfn.SWITCH(C23,'Course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E23" s="91">
        <f>_xlfn.SWITCH(C23,D23,0,'Course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F23" s="30"/>
      <c r="G23" s="31">
        <f>_xlfn.SWITCH(F23,'Course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H23" s="91">
        <f>_xlfn.SWITCH(F23,G23,0,'Course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I23" s="30"/>
      <c r="J23" s="31">
        <f>_xlfn.SWITCH(I23,'Course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K23" s="91">
        <f>_xlfn.SWITCH(I23,J23,0,'Course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L23" s="32"/>
      <c r="M23" s="31">
        <f>_xlfn.SWITCH(L23,'Course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N23" s="91">
        <f>_xlfn.SWITCH(L23,M23,0,'Course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R23" s="72" t="str">
        <f>'Course planner'!U25</f>
        <v>-</v>
      </c>
      <c r="S23" s="82">
        <f>_xlfn.SWITCH(R23,'Course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W23" s="72" t="str">
        <f>'Course planner'!V25</f>
        <v>-</v>
      </c>
      <c r="X23" s="82">
        <f>_xlfn.SWITCH(W23,'Course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24" spans="2:27" ht="16" x14ac:dyDescent="0.2">
      <c r="B24" s="29"/>
      <c r="C24" s="30"/>
      <c r="D24" s="31">
        <f>_xlfn.SWITCH(C24,'Course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E24" s="91">
        <f>_xlfn.SWITCH(C24,D24,0,'Course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F24" s="30"/>
      <c r="G24" s="31">
        <f>_xlfn.SWITCH(F24,'Course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H24" s="91">
        <f>_xlfn.SWITCH(F24,G24,0,'Course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I24" s="30"/>
      <c r="J24" s="31">
        <f>_xlfn.SWITCH(I24,'Course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K24" s="91">
        <f>_xlfn.SWITCH(I24,J24,0,'Course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L24" s="32"/>
      <c r="M24" s="31">
        <f>_xlfn.SWITCH(L24,'Course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N24" s="91">
        <f>_xlfn.SWITCH(L24,M24,0,'Course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R24" s="72" t="str">
        <f>'Course planner'!U26</f>
        <v>-</v>
      </c>
      <c r="S24" s="82">
        <f>_xlfn.SWITCH(R24,'Course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W24" s="72" t="str">
        <f>'Course planner'!V26</f>
        <v>-</v>
      </c>
      <c r="X24" s="82">
        <f>_xlfn.SWITCH(W24,'Course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25" spans="2:27" ht="16" x14ac:dyDescent="0.2">
      <c r="B25" s="29"/>
      <c r="C25" s="30"/>
      <c r="D25" s="31">
        <f>_xlfn.SWITCH(C25,'Course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E25" s="91">
        <f>_xlfn.SWITCH(C25,D25,0,'Course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F25" s="30"/>
      <c r="G25" s="31">
        <f>_xlfn.SWITCH(F25,'Course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H25" s="91">
        <f>_xlfn.SWITCH(F25,G25,0,'Course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I25" s="30"/>
      <c r="J25" s="31">
        <f>_xlfn.SWITCH(I25,'Course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K25" s="91">
        <f>_xlfn.SWITCH(I25,J25,0,'Course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L25" s="32"/>
      <c r="M25" s="31">
        <f>_xlfn.SWITCH(L25,'Course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N25" s="91">
        <f>_xlfn.SWITCH(L25,M25,0,'Course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R25" s="72" t="str">
        <f>'Course planner'!U27</f>
        <v>-</v>
      </c>
      <c r="S25" s="82">
        <f>_xlfn.SWITCH(R25,'Course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W25" s="72" t="str">
        <f>'Course planner'!V27</f>
        <v>-</v>
      </c>
      <c r="X25" s="82">
        <f>_xlfn.SWITCH(W25,'Course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26" spans="2:27" ht="17" thickBot="1" x14ac:dyDescent="0.25">
      <c r="B26" s="38"/>
      <c r="C26" s="39"/>
      <c r="D26" s="90">
        <f>_xlfn.SWITCH(C26,'Course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E26" s="91">
        <f>_xlfn.SWITCH(C26,D26,0,'Course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F26" s="39"/>
      <c r="G26" s="90">
        <f>_xlfn.SWITCH(F26,'Course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H26" s="91">
        <f>_xlfn.SWITCH(F26,G26,0,'Course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I26" s="39"/>
      <c r="J26" s="90">
        <f>_xlfn.SWITCH(I26,'Course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K26" s="91">
        <f>_xlfn.SWITCH(I26,J26,0,'Course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L26" s="40"/>
      <c r="M26" s="90">
        <f>_xlfn.SWITCH(L26,'Course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 'Course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N26" s="91">
        <f>_xlfn.SWITCH(L26,M26,0,'Course planner'!$C$28,'Course planner'!$E$28,'Course planner'!$C$29,'Course planner'!$O$29,'Course planner'!$C$30,'Course planner'!$E$30,'Course planner'!$C$31,'Course planner'!$O$31,'Course planner'!$C$35,'Course planner'!$E$35,'Course planner'!$C$36,'Course planner'!$E$36,'Course planner'!$C$37,'Course planner'!$E$37,'Course planner'!$C$38,'Course planner'!$E$38,'Course planner'!$C$39,'Course planner'!$E$39,'Course planner'!$C$40,'Course planner'!$E$40,'Course planner'!$C$41,'Course planner'!$E$41,'Course planner'!$C$44,'Course planner'!$E$44,'Course planner'!$C$45,'Course planner'!$E$45,'Course planner'!$C$46,'Course planner'!$E$46,'Course planner'!$C$47,'Course planner'!$E$47,'Course planner'!$C$48,'Course planner'!$E$48,'Course planner'!$C$49,'Course planner'!$E$49,'Course planner'!$C$50,'Course planner'!$E$50,'Course planner'!$C$53,'Course planner'!$E$53,'Course planner'!$C$54,'Course planner'!$E$54,'Course planner'!$C$55,'Course planner'!$E$55,'Course planner'!$C$56,'Course planner'!$E$56,'Course planner'!$C$57,'Course planner'!$O$57,'Course planner'!$C$58,'Course planner'!$E$58,'Course planner'!$C$61,'Course planner'!$E$61,'Course planner'!$C$62,'Course planner'!$E$62,'Course planner'!$C$63,'Course planner'!$E$63,'Course planner'!$C$64,'Course planner'!$O$64,'Course planner'!$C$65,'Course planner'!$E$65,'Course planner'!$C$66,'Course planner'!$E$66,'Course planner'!$C$70,'Course planner'!$E$70,'Course planner'!$C$71,'Course planner'!$E$71,'Course planner'!$C$72,'Course planner'!$E$72,'Course planner'!$C$73,'Course planner'!$E$73,'Course planner'!$C$74,'Course planner'!$E$74,'Course planner'!$C$75,'Course planner'!$E$75,'Course planner'!$C$76,'Course planner'!$E$76,'Course planner'!$C$77,'Course planner'!$E$77,'Course planner'!$C$78,'Course planner'!$E$78,'Course planner'!$C$79,'Course planner'!$E$79,'Course planner'!$C$80,'Course planner'!$E$80,'Course planner'!$C$81,'Course planner'!$E$81,'Course planner'!$C$82,'Course planner'!$E$82,'Course planner'!$C$83,'Course planner'!$E$83,'Course planner'!$C$84,'Course planner'!$E$84,'Course planner'!$C$85,'Course planner'!$E$85, 'Course planner'!$C$88,'Course planner'!$E$88,'Course planner'!$C$89,'Course planner'!$E$89,'Course planner'!$C$90,'Course planner'!$E$90,'Course planner'!$C$91,'Course planner'!$E$91,'Course planner'!$C$92,'Course planner'!$E$92,'Course planner'!$C$93,'Course planner'!$E$93,'Course planner'!$C$94,'Course planner'!$E$94, 'Course planner'!$C$95,'Course planner'!$E$95,'Course planner'!$C$96,'Course planner'!$E$96,'Course planner'!$C$97,'Course planner'!$E$97, 'Course planner'!$C$100,'Course planner'!$E$100,'Course planner'!$C$101,'Course planner'!$E$101,'Course planner'!$C$102,'Course planner'!$P$102,'Course planner'!$C$103,'Course planner'!$E$103,'Course planner'!$C$104,'Course planner'!$E$104,'Course planner'!$C$105,'Course planner'!$E$105,'Course planner'!$C$106,'Course planner'!$E$106,'Course planner'!$C$107,'Course planner'!$P$107,'Course planner'!$C$108,'Course planner'!$P$108,'Course planner'!$C$109,'Course planner'!$E$109, 'Course planner'!$C$113,'Course planner'!$P$113,'Course planner'!$C$114,'Course planner'!$E$114,'Course planner'!$C$115,'Course planner'!$E$115,'Course planner'!$C$116,'Course planner'!$E$116,'Course planner'!$C$119,'Course planner'!$E$119,'Course planner'!$C$120,'Course planner'!$E$120,'Course planner'!$C$121,'Course planner'!$E$121,'Course planner'!$C$122,'Course planner'!$P$122,'Course planner'!$C$123,'Course planner'!$P$123,'Course planner'!$C$124,'Course planner'!$E$124,'Course planner'!$C$127,'Course planner'!$E$127,'Course planner'!$C$128,'Course planner'!$E$128,'Course planner'!$C$129,'Course planner'!$E$129,'Course planner'!$C$130,'Course planner'!$E$130,'Course planner'!$C$131,'Course planner'!$E$131,'Course planner'!$C$132,'Course planner'!$E$132,'Course planner'!$C$133,'Course planner'!$E$133,'Course planner'!$C$134,'Course planner'!$E$134,'Course planner'!$C$135,'Course planner'!$E$135,'Course planner'!$C$138,'Course planner'!$E$138,'Course planner'!$C$139,'Course planner'!$E$139,'Course planner'!$C$140,'Course planner'!$E$140,'Course planner'!$C$143,'Course planner'!$E$143,'Course planner'!$C$144,'Course planner'!$E$144,'Course planner'!$C$147,'Course planner'!$P$147,'Course planner'!$C$151,'Course planner'!$E$151,'Course planner'!$C$152,'Course planner'!$E$152,'Course planner'!$C$153,'Course planner'!$E$153,'Course planner'!$C$154,'Course planner'!$E$154,'Course planner'!$C$155,'Course planner'!$E$155,'Course planner'!$C$156,'Course planner'!$E$156,'Course planner'!$C$158,'Course planner'!$P$158,'Course planner'!$C$159,'Course planner'!$P$159,'Course planner'!$C$160,'Course planner'!$P$160,'Course planner'!$C$161,'Course planner'!$P$161,)</f>
        <v>0</v>
      </c>
      <c r="R26" s="72" t="str">
        <f>'Course planner'!U28</f>
        <v>-</v>
      </c>
      <c r="S26" s="82">
        <f>_xlfn.SWITCH(R26,'Course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W26" s="72" t="str">
        <f>'Course planner'!V28</f>
        <v>-</v>
      </c>
      <c r="X26" s="82">
        <f>_xlfn.SWITCH(W26,'Course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27" spans="2:27" ht="17" thickBot="1" x14ac:dyDescent="0.25">
      <c r="B27" s="42"/>
      <c r="C27" s="42"/>
      <c r="D27" s="42"/>
      <c r="E27" s="43">
        <f>SUM(E21:E26)</f>
        <v>0</v>
      </c>
      <c r="F27" s="42"/>
      <c r="G27" s="42"/>
      <c r="H27" s="43">
        <f>SUM(H21:H26)</f>
        <v>0</v>
      </c>
      <c r="I27" s="42"/>
      <c r="J27" s="42"/>
      <c r="K27" s="43">
        <f>SUM(K21:K26)</f>
        <v>0</v>
      </c>
      <c r="L27" s="42"/>
      <c r="M27" s="42"/>
      <c r="N27" s="43">
        <f>SUM(N21:N26)</f>
        <v>0</v>
      </c>
      <c r="R27" s="72" t="str">
        <f>'Course planner'!U29</f>
        <v>-</v>
      </c>
      <c r="S27" s="82">
        <f>_xlfn.SWITCH(R27,'Course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W27" s="72" t="str">
        <f>'Course planner'!V29</f>
        <v>-</v>
      </c>
      <c r="X27" s="82">
        <f>_xlfn.SWITCH(W27,'Course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28" spans="2:27" ht="17" thickTop="1" x14ac:dyDescent="0.2">
      <c r="C28" s="49"/>
      <c r="D28" s="49"/>
      <c r="E28" s="49"/>
      <c r="F28" s="50"/>
      <c r="G28" s="50"/>
      <c r="H28" s="50"/>
      <c r="I28" s="50"/>
      <c r="J28" s="50"/>
      <c r="K28" s="50"/>
      <c r="R28" s="72" t="str">
        <f>'Course planner'!U30</f>
        <v>-</v>
      </c>
      <c r="S28" s="82">
        <f>_xlfn.SWITCH(R28,'Course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W28" s="72" t="str">
        <f>'Course planner'!V30</f>
        <v>-</v>
      </c>
      <c r="X28" s="82">
        <f>_xlfn.SWITCH(W28,'Course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29" spans="2:27" ht="16" x14ac:dyDescent="0.2">
      <c r="B29" s="42"/>
      <c r="C29" s="51" t="s">
        <v>2</v>
      </c>
      <c r="E29" s="52" t="s">
        <v>213</v>
      </c>
      <c r="R29" s="72" t="str">
        <f>'Course planner'!U31</f>
        <v>-</v>
      </c>
      <c r="S29" s="82">
        <f>_xlfn.SWITCH(R29,'Course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W29" s="72" t="str">
        <f>'Course planner'!V31</f>
        <v>-</v>
      </c>
      <c r="X29" s="82">
        <f>_xlfn.SWITCH(W29,'Course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30" spans="2:27" ht="16" x14ac:dyDescent="0.2">
      <c r="B30" s="53" t="s">
        <v>54</v>
      </c>
      <c r="C30" s="53">
        <f>E9</f>
        <v>12</v>
      </c>
      <c r="E30" s="80" t="s">
        <v>47</v>
      </c>
      <c r="F30" s="80" t="s">
        <v>49</v>
      </c>
      <c r="G30" s="80" t="s">
        <v>50</v>
      </c>
      <c r="H30" s="80" t="s">
        <v>51</v>
      </c>
      <c r="I30" s="80" t="s">
        <v>53</v>
      </c>
      <c r="R30" s="72" t="str">
        <f>'Course planner'!U32</f>
        <v>-</v>
      </c>
      <c r="S30" s="82">
        <f>_xlfn.SWITCH(R30,'Course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W30" s="72" t="str">
        <f>'Course planner'!V32</f>
        <v>-</v>
      </c>
      <c r="X30" s="82">
        <f>_xlfn.SWITCH(W30,'Course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31" spans="2:27" x14ac:dyDescent="0.2">
      <c r="B31" s="25" t="s">
        <v>55</v>
      </c>
      <c r="C31" s="42">
        <f>H9</f>
        <v>11</v>
      </c>
      <c r="E31" s="81" t="str">
        <f>'Course planner'!Q23</f>
        <v>CIE4801-18</v>
      </c>
      <c r="F31" s="81" t="str">
        <f>'Course planner'!R23</f>
        <v>ME44206</v>
      </c>
      <c r="G31" s="81" t="str">
        <f>'Course planner'!S23</f>
        <v>TIL4020-20</v>
      </c>
      <c r="H31" s="81" t="str">
        <f>'Course planner'!T23</f>
        <v>TIL5050-20</v>
      </c>
      <c r="I31" s="81" t="str">
        <f>$B$48</f>
        <v>TIL5060</v>
      </c>
    </row>
    <row r="32" spans="2:27" ht="16" thickBot="1" x14ac:dyDescent="0.25">
      <c r="B32" s="25" t="s">
        <v>56</v>
      </c>
      <c r="C32" s="42">
        <f>K9</f>
        <v>0</v>
      </c>
      <c r="E32" s="54" t="str">
        <f>'Course planner'!Q24</f>
        <v>ME44206</v>
      </c>
      <c r="F32" s="54" t="str">
        <f>'Course planner'!R24</f>
        <v>SEN1221</v>
      </c>
      <c r="G32" s="54" t="str">
        <f>'Course planner'!S24</f>
        <v>TIL5050-20</v>
      </c>
      <c r="H32" s="54" t="str">
        <f>'Course planner'!T24</f>
        <v>TIL5060</v>
      </c>
      <c r="R32" s="70" t="s">
        <v>187</v>
      </c>
      <c r="S32" s="69"/>
      <c r="T32" s="69"/>
      <c r="U32" s="69"/>
      <c r="V32" s="69"/>
      <c r="W32" s="70" t="s">
        <v>188</v>
      </c>
      <c r="X32" s="69"/>
      <c r="Y32" s="69"/>
      <c r="Z32" s="69"/>
    </row>
    <row r="33" spans="1:24" ht="16" x14ac:dyDescent="0.2">
      <c r="B33" s="25" t="s">
        <v>57</v>
      </c>
      <c r="C33" s="42">
        <f>N9</f>
        <v>0</v>
      </c>
      <c r="E33" s="54" t="str">
        <f>'Course planner'!Q25</f>
        <v>TIL4030-16</v>
      </c>
      <c r="F33" s="54" t="str">
        <f>'Course planner'!R25</f>
        <v>TIL4030-16</v>
      </c>
      <c r="G33" s="54" t="str">
        <f>'Course planner'!S25</f>
        <v>TIL5060</v>
      </c>
      <c r="H33" s="54" t="str">
        <f>'Course planner'!T25</f>
        <v>-</v>
      </c>
      <c r="R33" s="71" t="str">
        <f>'Course planner'!W23</f>
        <v>-</v>
      </c>
      <c r="S33" s="82">
        <f>_xlfn.SWITCH(R33,'Course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W33" s="73" t="str">
        <f>'Course planner'!X23</f>
        <v>-</v>
      </c>
      <c r="X33" s="82">
        <f>_xlfn.SWITCH(W33,'Course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34" spans="1:24" ht="16" x14ac:dyDescent="0.2">
      <c r="B34" s="25" t="s">
        <v>58</v>
      </c>
      <c r="C34" s="42">
        <f>E18</f>
        <v>0</v>
      </c>
      <c r="E34" s="54" t="str">
        <f>'Course planner'!Q26</f>
        <v>TIL4020-20</v>
      </c>
      <c r="F34" s="54" t="str">
        <f>'Course planner'!R26</f>
        <v>TIL5050-20</v>
      </c>
      <c r="G34" s="54" t="str">
        <f>'Course planner'!S26</f>
        <v>-</v>
      </c>
      <c r="H34" s="54" t="str">
        <f>'Course planner'!T26</f>
        <v>-</v>
      </c>
      <c r="R34" s="72" t="str">
        <f>'Course planner'!W24</f>
        <v>-</v>
      </c>
      <c r="S34" s="82">
        <f>_xlfn.SWITCH(R34,'Course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W34" s="74" t="str">
        <f>'Course planner'!X24</f>
        <v>-</v>
      </c>
      <c r="X34" s="82">
        <f>_xlfn.SWITCH(W34,'Course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35" spans="1:24" ht="16" x14ac:dyDescent="0.2">
      <c r="B35" s="25" t="s">
        <v>59</v>
      </c>
      <c r="C35" s="42">
        <f>H18</f>
        <v>0</v>
      </c>
      <c r="E35" s="54" t="str">
        <f>'Course planner'!Q27</f>
        <v>TIL5050-20</v>
      </c>
      <c r="F35" s="54" t="str">
        <f>'Course planner'!R27</f>
        <v>TIL5060</v>
      </c>
      <c r="G35" s="54" t="str">
        <f>'Course planner'!S27</f>
        <v>-</v>
      </c>
      <c r="H35" s="54" t="str">
        <f>'Course planner'!T27</f>
        <v>-</v>
      </c>
      <c r="R35" s="72" t="str">
        <f>'Course planner'!W25</f>
        <v>-</v>
      </c>
      <c r="S35" s="82">
        <f>_xlfn.SWITCH(R35,'Course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W35" s="74" t="str">
        <f>'Course planner'!X25</f>
        <v>-</v>
      </c>
      <c r="X35" s="82">
        <f>_xlfn.SWITCH(W35,'Course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36" spans="1:24" ht="16" x14ac:dyDescent="0.2">
      <c r="B36" s="25" t="s">
        <v>60</v>
      </c>
      <c r="C36" s="42">
        <f>K18</f>
        <v>15</v>
      </c>
      <c r="E36" s="54" t="str">
        <f>'Course planner'!Q28</f>
        <v>TIL5060</v>
      </c>
      <c r="F36" s="54" t="str">
        <f>'Course planner'!R28</f>
        <v>-</v>
      </c>
      <c r="G36" s="54" t="str">
        <f>'Course planner'!S28</f>
        <v>-</v>
      </c>
      <c r="H36" s="54" t="str">
        <f>'Course planner'!T28</f>
        <v>-</v>
      </c>
      <c r="R36" s="72" t="str">
        <f>'Course planner'!W26</f>
        <v>-</v>
      </c>
      <c r="S36" s="82">
        <f>_xlfn.SWITCH(R36,'Course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W36" s="74" t="str">
        <f>'Course planner'!X26</f>
        <v>-</v>
      </c>
      <c r="X36" s="82">
        <f>_xlfn.SWITCH(W36,'Course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37" spans="1:24" ht="16" x14ac:dyDescent="0.2">
      <c r="B37" s="42" t="s">
        <v>61</v>
      </c>
      <c r="C37" s="42">
        <f>N18</f>
        <v>15</v>
      </c>
      <c r="E37" s="54" t="str">
        <f>'Course planner'!Q29</f>
        <v>-</v>
      </c>
      <c r="F37" s="54" t="str">
        <f>'Course planner'!R29</f>
        <v>-</v>
      </c>
      <c r="G37" s="54" t="str">
        <f>'Course planner'!S29</f>
        <v>-</v>
      </c>
      <c r="H37" s="54" t="str">
        <f>'Course planner'!T29</f>
        <v>-</v>
      </c>
      <c r="R37" s="72" t="str">
        <f>'Course planner'!W27</f>
        <v>-</v>
      </c>
      <c r="S37" s="82">
        <f>_xlfn.SWITCH(R37,'Course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W37" s="74" t="str">
        <f>'Course planner'!X27</f>
        <v>-</v>
      </c>
      <c r="X37" s="82">
        <f>_xlfn.SWITCH(W37,'Course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38" spans="1:24" ht="16" x14ac:dyDescent="0.2">
      <c r="B38" s="42" t="s">
        <v>194</v>
      </c>
      <c r="C38" s="42">
        <f>E27</f>
        <v>0</v>
      </c>
      <c r="E38" s="54" t="str">
        <f>'Course planner'!Q30</f>
        <v>-</v>
      </c>
      <c r="F38" s="54" t="str">
        <f>'Course planner'!R30</f>
        <v>-</v>
      </c>
      <c r="G38" s="54" t="str">
        <f>'Course planner'!S30</f>
        <v>-</v>
      </c>
      <c r="H38" s="54" t="str">
        <f>'Course planner'!T30</f>
        <v>-</v>
      </c>
      <c r="R38" s="72" t="str">
        <f>'Course planner'!W28</f>
        <v>-</v>
      </c>
      <c r="S38" s="82">
        <f>_xlfn.SWITCH(R38,'Course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W38" s="74" t="str">
        <f>'Course planner'!X28</f>
        <v>-</v>
      </c>
      <c r="X38" s="82">
        <f>_xlfn.SWITCH(W38,'Course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39" spans="1:24" ht="16" x14ac:dyDescent="0.2">
      <c r="B39" s="25" t="s">
        <v>195</v>
      </c>
      <c r="C39" s="25">
        <f>H27</f>
        <v>0</v>
      </c>
      <c r="E39" s="54" t="str">
        <f>'Course planner'!Q31</f>
        <v>-</v>
      </c>
      <c r="F39" s="54" t="str">
        <f>'Course planner'!R31</f>
        <v>-</v>
      </c>
      <c r="G39" s="54" t="str">
        <f>'Course planner'!S31</f>
        <v>-</v>
      </c>
      <c r="H39" s="54" t="str">
        <f>'Course planner'!T31</f>
        <v>-</v>
      </c>
      <c r="R39" s="72" t="str">
        <f>'Course planner'!W29</f>
        <v>-</v>
      </c>
      <c r="S39" s="82">
        <f>_xlfn.SWITCH(R39,'Course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W39" s="74" t="str">
        <f>'Course planner'!X29</f>
        <v>-</v>
      </c>
      <c r="X39" s="82">
        <f>_xlfn.SWITCH(W39,'Course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40" spans="1:24" ht="16" x14ac:dyDescent="0.2">
      <c r="B40" s="25" t="s">
        <v>196</v>
      </c>
      <c r="C40" s="25">
        <f>K27</f>
        <v>0</v>
      </c>
      <c r="E40" s="54" t="str">
        <f>'Course planner'!Q32</f>
        <v>-</v>
      </c>
      <c r="F40" s="54" t="str">
        <f>'Course planner'!R32</f>
        <v>-</v>
      </c>
      <c r="G40" s="54" t="str">
        <f>'Course planner'!S32</f>
        <v>-</v>
      </c>
      <c r="H40" s="54" t="str">
        <f>'Course planner'!T32</f>
        <v>-</v>
      </c>
      <c r="K40" s="55"/>
      <c r="L40" s="55"/>
      <c r="M40" s="55"/>
      <c r="R40" s="72" t="str">
        <f>'Course planner'!W30</f>
        <v>-</v>
      </c>
      <c r="S40" s="82">
        <f>_xlfn.SWITCH(R40,'Course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W40" s="74" t="str">
        <f>'Course planner'!X30</f>
        <v>-</v>
      </c>
      <c r="X40" s="82">
        <f>_xlfn.SWITCH(W40,'Course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41" spans="1:24" ht="16" x14ac:dyDescent="0.2">
      <c r="B41" s="42" t="s">
        <v>197</v>
      </c>
      <c r="C41" s="25">
        <f>N27</f>
        <v>0</v>
      </c>
      <c r="E41" s="54" t="str">
        <f>'Course planner'!Q33</f>
        <v>-</v>
      </c>
      <c r="F41" s="54" t="str">
        <f>'Course planner'!R33</f>
        <v>-</v>
      </c>
      <c r="G41" s="54" t="str">
        <f>'Course planner'!S33</f>
        <v>-</v>
      </c>
      <c r="H41" s="54" t="str">
        <f>'Course planner'!T33</f>
        <v>-</v>
      </c>
      <c r="K41" s="55"/>
      <c r="L41" s="55"/>
      <c r="M41" s="55"/>
      <c r="R41" s="72" t="str">
        <f>'Course planner'!W31</f>
        <v>-</v>
      </c>
      <c r="S41" s="82">
        <f>_xlfn.SWITCH(R41,'Course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W41" s="74" t="str">
        <f>'Course planner'!X31</f>
        <v>-</v>
      </c>
      <c r="X41" s="82">
        <f>_xlfn.SWITCH(W41,'Course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42" spans="1:24" ht="16" x14ac:dyDescent="0.2">
      <c r="B42" s="53" t="s">
        <v>0</v>
      </c>
      <c r="C42" s="53">
        <f>SUM(C30:C41)</f>
        <v>53</v>
      </c>
      <c r="E42" s="54" t="str">
        <f>'Course planner'!Q34</f>
        <v>-</v>
      </c>
      <c r="F42" s="54" t="str">
        <f>'Course planner'!R34</f>
        <v>-</v>
      </c>
      <c r="G42" s="54" t="str">
        <f>'Course planner'!S34</f>
        <v>-</v>
      </c>
      <c r="H42" s="54" t="str">
        <f>'Course planner'!T34</f>
        <v>-</v>
      </c>
      <c r="K42" s="55"/>
      <c r="L42" s="55"/>
      <c r="M42" s="55"/>
      <c r="R42" s="72" t="str">
        <f>'Course planner'!W32</f>
        <v>-</v>
      </c>
      <c r="S42" s="82">
        <f>_xlfn.SWITCH(R42,'Course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W42" s="74" t="str">
        <f>'Course planner'!X32</f>
        <v>-</v>
      </c>
      <c r="X42" s="82">
        <f>_xlfn.SWITCH(W42,'Course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43" spans="1:24" ht="16" x14ac:dyDescent="0.2">
      <c r="E43" s="54" t="str">
        <f>'Course planner'!Q35</f>
        <v>-</v>
      </c>
      <c r="F43" s="54" t="str">
        <f>'Course planner'!R35</f>
        <v>-</v>
      </c>
      <c r="G43" s="54" t="str">
        <f>'Course planner'!S35</f>
        <v>-</v>
      </c>
      <c r="H43" s="54" t="str">
        <f>'Course planner'!T35</f>
        <v>-</v>
      </c>
      <c r="K43" s="55"/>
      <c r="L43" s="55"/>
      <c r="M43" s="55"/>
      <c r="R43" s="79"/>
      <c r="S43" s="31"/>
      <c r="W43" s="42"/>
    </row>
    <row r="44" spans="1:24" ht="16" x14ac:dyDescent="0.2">
      <c r="E44" s="54" t="str">
        <f>'Course planner'!Q36</f>
        <v>-</v>
      </c>
      <c r="F44" s="54" t="str">
        <f>'Course planner'!R36</f>
        <v>-</v>
      </c>
      <c r="G44" s="54" t="str">
        <f>'Course planner'!S36</f>
        <v>-</v>
      </c>
      <c r="H44" s="54" t="str">
        <f>'Course planner'!T36</f>
        <v>-</v>
      </c>
      <c r="K44" s="55"/>
      <c r="L44" s="55"/>
      <c r="M44" s="55"/>
      <c r="R44" s="79"/>
      <c r="S44" s="31"/>
      <c r="W44" s="42"/>
      <c r="X44" s="31"/>
    </row>
    <row r="45" spans="1:24" ht="21" x14ac:dyDescent="0.25">
      <c r="E45" s="54" t="str">
        <f>'Course planner'!Q37</f>
        <v>-</v>
      </c>
      <c r="F45" s="54" t="str">
        <f>'Course planner'!R37</f>
        <v>-</v>
      </c>
      <c r="G45" s="54" t="str">
        <f>'Course planner'!S37</f>
        <v>-</v>
      </c>
      <c r="H45" s="54" t="str">
        <f>'Course planner'!T37</f>
        <v>-</v>
      </c>
      <c r="K45" s="55"/>
      <c r="L45" s="55"/>
      <c r="M45" s="55"/>
      <c r="Q45" s="47" t="s">
        <v>198</v>
      </c>
      <c r="R45" s="47"/>
      <c r="S45" s="47"/>
      <c r="T45" s="47"/>
      <c r="U45" s="47"/>
      <c r="X45" s="31"/>
    </row>
    <row r="46" spans="1:24" x14ac:dyDescent="0.2">
      <c r="J46" s="56"/>
      <c r="R46" s="25" t="str">
        <f>'Course planner'!Z23</f>
        <v>-</v>
      </c>
      <c r="S46" s="82">
        <f>_xlfn.SWITCH(R46,'Course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47" spans="1:24" ht="16" x14ac:dyDescent="0.2">
      <c r="A47" s="93"/>
      <c r="B47" s="95" t="s">
        <v>45</v>
      </c>
      <c r="C47" s="93"/>
      <c r="D47" s="93"/>
      <c r="E47" s="93"/>
      <c r="F47" s="93"/>
      <c r="G47" s="93"/>
      <c r="J47" s="56"/>
      <c r="R47" s="25" t="str">
        <f>'Course planner'!Z24</f>
        <v>-</v>
      </c>
      <c r="S47" s="82">
        <f>_xlfn.SWITCH(R47,'Course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48" spans="1:24" x14ac:dyDescent="0.2">
      <c r="A48" s="93"/>
      <c r="B48" s="93" t="str">
        <f>IF('Course planner'!B147="Yes",'Course planner'!C147)</f>
        <v>TIL5060</v>
      </c>
      <c r="C48" s="93"/>
      <c r="D48" s="93"/>
      <c r="E48" s="93"/>
      <c r="F48" s="93"/>
      <c r="G48" s="93"/>
      <c r="R48" s="25" t="str">
        <f>'Course planner'!Z25</f>
        <v>-</v>
      </c>
      <c r="S48" s="82">
        <f>_xlfn.SWITCH(R48,'Course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49" spans="1:32" x14ac:dyDescent="0.2">
      <c r="A49" s="93"/>
      <c r="B49" s="93"/>
      <c r="C49" s="93"/>
      <c r="D49" s="93"/>
      <c r="E49" s="93"/>
      <c r="F49" s="93"/>
      <c r="G49" s="93"/>
      <c r="R49" s="25" t="str">
        <f>'Course planner'!Z26</f>
        <v>-</v>
      </c>
      <c r="S49" s="82">
        <f>_xlfn.SWITCH(R49,'Course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50" spans="1:32" x14ac:dyDescent="0.2">
      <c r="A50" s="93"/>
      <c r="B50" s="93" t="s">
        <v>47</v>
      </c>
      <c r="C50" s="93" t="s">
        <v>49</v>
      </c>
      <c r="D50" s="93" t="s">
        <v>50</v>
      </c>
      <c r="E50" s="93" t="s">
        <v>51</v>
      </c>
      <c r="F50" s="93"/>
      <c r="G50" s="93"/>
      <c r="R50" s="25" t="str">
        <f>'Course planner'!Z27</f>
        <v>-</v>
      </c>
      <c r="S50" s="82">
        <f>_xlfn.SWITCH(R50,'Course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51" spans="1:32" x14ac:dyDescent="0.2">
      <c r="A51" s="93"/>
      <c r="B51" s="93" t="str">
        <f>'Course planner'!Q23</f>
        <v>CIE4801-18</v>
      </c>
      <c r="C51" s="93" t="str">
        <f>'Course planner'!R23</f>
        <v>ME44206</v>
      </c>
      <c r="D51" s="93" t="str">
        <f>'Course planner'!S23</f>
        <v>TIL4020-20</v>
      </c>
      <c r="E51" s="93" t="str">
        <f>'Course planner'!T23</f>
        <v>TIL5050-20</v>
      </c>
      <c r="F51" s="93"/>
      <c r="G51" s="93"/>
      <c r="R51" s="25" t="str">
        <f>'Course planner'!Z28</f>
        <v>-</v>
      </c>
      <c r="S51" s="82">
        <f>_xlfn.SWITCH(R51,'Course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52" spans="1:32" x14ac:dyDescent="0.2">
      <c r="A52" s="93"/>
      <c r="B52" s="93" t="str">
        <f>'Course planner'!Q24</f>
        <v>ME44206</v>
      </c>
      <c r="C52" s="93" t="str">
        <f>'Course planner'!R24</f>
        <v>SEN1221</v>
      </c>
      <c r="D52" s="93" t="str">
        <f>'Course planner'!S24</f>
        <v>TIL5050-20</v>
      </c>
      <c r="E52" s="93" t="str">
        <f>'Course planner'!T24</f>
        <v>TIL5060</v>
      </c>
      <c r="F52" s="93"/>
      <c r="G52" s="93"/>
      <c r="R52" s="25" t="str">
        <f>'Course planner'!Z29</f>
        <v>-</v>
      </c>
      <c r="S52" s="82">
        <f>_xlfn.SWITCH(R52,'Course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53" spans="1:32" x14ac:dyDescent="0.2">
      <c r="A53" s="93"/>
      <c r="B53" s="93" t="str">
        <f>'Course planner'!Q25</f>
        <v>TIL4030-16</v>
      </c>
      <c r="C53" s="93" t="str">
        <f>'Course planner'!R25</f>
        <v>TIL4030-16</v>
      </c>
      <c r="D53" s="93" t="str">
        <f>'Course planner'!S25</f>
        <v>TIL5060</v>
      </c>
      <c r="E53" s="93" t="str">
        <f>'Course planner'!T25</f>
        <v>-</v>
      </c>
      <c r="F53" s="93"/>
      <c r="G53" s="93"/>
      <c r="R53" s="25" t="str">
        <f>'Course planner'!Z30</f>
        <v>-</v>
      </c>
      <c r="S53" s="82">
        <f>_xlfn.SWITCH(R53,'Course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row>
    <row r="54" spans="1:32" x14ac:dyDescent="0.2">
      <c r="A54" s="93"/>
      <c r="B54" s="93" t="str">
        <f>'Course planner'!Q26</f>
        <v>TIL4020-20</v>
      </c>
      <c r="C54" s="93" t="str">
        <f>'Course planner'!R26</f>
        <v>TIL5050-20</v>
      </c>
      <c r="D54" s="93" t="str">
        <f>'Course planner'!S26</f>
        <v>-</v>
      </c>
      <c r="E54" s="93" t="str">
        <f>'Course planner'!T26</f>
        <v>-</v>
      </c>
      <c r="F54" s="93"/>
      <c r="G54" s="93"/>
      <c r="R54" s="25" t="str">
        <f>'Course planner'!Z31</f>
        <v>-</v>
      </c>
      <c r="S54" s="82">
        <f>_xlfn.SWITCH(R54,'Course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Y54" s="50"/>
      <c r="Z54" s="50"/>
      <c r="AA54" s="50"/>
      <c r="AB54" s="50"/>
      <c r="AC54" s="50"/>
      <c r="AD54" s="50"/>
      <c r="AE54" s="50"/>
      <c r="AF54" s="50"/>
    </row>
    <row r="55" spans="1:32" ht="16" x14ac:dyDescent="0.2">
      <c r="A55" s="93"/>
      <c r="B55" s="93" t="str">
        <f>'Course planner'!Q27</f>
        <v>TIL5050-20</v>
      </c>
      <c r="C55" s="93" t="str">
        <f>'Course planner'!R27</f>
        <v>TIL5060</v>
      </c>
      <c r="D55" s="93" t="str">
        <f>'Course planner'!S27</f>
        <v>-</v>
      </c>
      <c r="E55" s="93" t="str">
        <f>'Course planner'!T27</f>
        <v>-</v>
      </c>
      <c r="F55" s="93"/>
      <c r="G55" s="93"/>
      <c r="R55" s="25" t="str">
        <f>'Course planner'!Z32</f>
        <v>-</v>
      </c>
      <c r="S55" s="82">
        <f>_xlfn.SWITCH(R55,'Course planner'!$C$28,'Course planner'!$D$28,'Course planner'!$C$29,'Course planner'!$D$29,'Course planner'!$C$30,'Course planner'!$D$30,'Course planner'!$C$31,'Course planner'!$D$31,'Course planner'!$C$35,'Course planner'!$D$35,'Course planner'!$C$36,'Course planner'!$D$36,'Course planner'!$C$37,'Course planner'!$D$37,'Course planner'!$C$38,'Course planner'!$D$38,'Course planner'!$C$39,'Course planner'!$D$39,'Course planner'!$C$40,'Course planner'!$D$40,'Course planner'!$C$41,'Course planner'!$D$41,'Course planner'!$C$44,'Course planner'!$D$44,'Course planner'!$C$45,'Course planner'!$D$45,'Course planner'!$C$46,'Course planner'!$D$46,'Course planner'!$C$47,'Course planner'!$D$47,'Course planner'!$C$48,'Course planner'!$D$48,'Course planner'!$C$49,'Course planner'!$D$49,'Course planner'!$C$50,'Course planner'!$D$50,'Course planner'!$C$53,'Course planner'!$D$53,'Course planner'!$C$54,'Course planner'!$D$54,'Course planner'!$C$55,'Course planner'!$D$55,'Course planner'!$C$56,'Course planner'!$D$56,'Course planner'!$C$57,'Course planner'!$D$57,'Course planner'!$C$58,'Course planner'!$D$58,'Course planner'!$C$61,'Course planner'!$D$61,'Course planner'!$C$62,'Course planner'!$D$62,'Course planner'!$C$63,'Course planner'!$D$63,'Course planner'!$C$64,'Course planner'!$D$64,'Course planner'!$C$65,'Course planner'!$D$65,'Course planner'!$C$66,'Course planner'!$D$66,'Course planner'!$C$70,'Course planner'!$D$70,'Course planner'!$C$71,'Course planner'!$D$71,'Course planner'!$C$72,'Course planner'!$D$72,'Course planner'!$C$73,'Course planner'!$D$73,'Course planner'!$C$74,'Course planner'!$D$74,'Course planner'!$C$75,'Course planner'!$D$75,'Course planner'!$C$76,'Course planner'!$D$76,'Course planner'!$C$77,'Course planner'!$D$77,'Course planner'!$C$78,'Course planner'!$D$78,'Course planner'!$C$79,'Course planner'!$D$79,'Course planner'!$C$80,'Course planner'!$D$80,'Course planner'!$C$81,'Course planner'!$D$81,'Course planner'!$C$82,'Course planner'!$D$82,'Course planner'!$C$83,'Course planner'!$D$83,'Course planner'!$C$84,'Course planner'!$D$84,'Course planner'!$C$85,'Course planner'!$D$85, 'Course planner'!$C$88,'Course planner'!$D$88,'Course planner'!$C$89,'Course planner'!$D$89,'Course planner'!$C$90,'Course planner'!$D$90,'Course planner'!$C$91,'Course planner'!$D$91,'Course planner'!$C$92,'Course planner'!$D$92,'Course planner'!$C$93,'Course planner'!$D$93,'Course planner'!$C$94,'Course planner'!$D$94, 'Course planner'!$C$95,'Course planner'!$D$95,'Course planner'!$C$96,'Course planner'!$D$96,'Course planner'!$C$97,'Course planner'!$D$97, 'Course planner'!$C$100,'Course planner'!$D$100,'Course planner'!$C$101,'Course planner'!$D$101,'Course planner'!$C$102,'Course planner'!$D$102,'Course planner'!$C$103,'Course planner'!$D$103,'Course planner'!$C$104,'Course planner'!$D$104,'Course planner'!$C$105,'Course planner'!$D$105,'Course planner'!$C$106,'Course planner'!$D$106,'Course planner'!$C$107,'Course planner'!$D$107,'Course planner'!$C$108,'Course planner'!$D$108,'Course planner'!$C$109,'Course planner'!$D$109, 'Course planner'!$C$113,'Course planner'!$D$113,'Course planner'!$C$114,'Course planner'!$D$114,'Course planner'!$C$115,'Course planner'!$D$115,'Course planner'!$C$116,'Course planner'!$D$116,'Course planner'!$C$119,'Course planner'!$D$119,'Course planner'!$C$120,'Course planner'!$D$120,'Course planner'!$C$121,'Course planner'!$D$121,'Course planner'!$C$122,'Course planner'!$D$122,'Course planner'!$C$123,'Course planner'!$D$123,'Course planner'!$C$124,'Course planner'!$D$124,'Course planner'!$C$127,'Course planner'!$D$127,'Course planner'!$C$128,'Course planner'!$D$128,'Course planner'!$C$129,'Course planner'!$D$129,'Course planner'!$C$130,'Course planner'!$D$130,'Course planner'!$C$131,'Course planner'!$D$131,'Course planner'!$C$132,'Course planner'!$D$132,'Course planner'!$C$133,'Course planner'!$D$133,'Course planner'!$C$134,'Course planner'!$D$134,'Course planner'!$C$135,'Course planner'!$D$135,'Course planner'!$C$138,'Course planner'!$D$138,'Course planner'!$C$139,'Course planner'!$D$139,'Course planner'!$C$140,'Course planner'!$D$140,'Course planner'!$C$143,'Course planner'!$D$143,'Course planner'!$C$144,'Course planner'!$D$144,'Course planner'!$C$147,'Course planner'!$D$147,'Course planner'!$C$151,'Course planner'!$D$151,'Course planner'!$C$152,'Course planner'!$D$152,'Course planner'!$C$153,'Course planner'!$D$153,'Course planner'!$C$154,'Course planner'!$D$154,'Course planner'!$C$155,'Course planner'!$D$155,'Course planner'!$C$156,'Course planner'!$D$156,'Course planner'!$C$158,'Course planner'!$D$158,'Course planner'!$C$159,'Course planner'!$D$159,'Course planner'!$C$160,'Course planner'!$D$160,'Course planner'!$C$161,'Course planner'!$D$161,)</f>
        <v>0</v>
      </c>
      <c r="Y55" s="50"/>
      <c r="Z55" s="50"/>
      <c r="AA55" s="50"/>
      <c r="AB55" s="31"/>
      <c r="AC55" s="31"/>
      <c r="AD55" s="31"/>
      <c r="AE55" s="50"/>
      <c r="AF55" s="50"/>
    </row>
    <row r="56" spans="1:32" ht="16" x14ac:dyDescent="0.2">
      <c r="A56" s="93"/>
      <c r="B56" s="93" t="str">
        <f>'Course planner'!Q28</f>
        <v>TIL5060</v>
      </c>
      <c r="C56" s="93" t="str">
        <f>'Course planner'!R28</f>
        <v>-</v>
      </c>
      <c r="D56" s="93" t="str">
        <f>'Course planner'!S28</f>
        <v>-</v>
      </c>
      <c r="E56" s="93" t="str">
        <f>'Course planner'!T28</f>
        <v>-</v>
      </c>
      <c r="F56" s="93"/>
      <c r="G56" s="93"/>
      <c r="Y56" s="50"/>
      <c r="Z56" s="50"/>
      <c r="AA56" s="50"/>
      <c r="AB56" s="31"/>
      <c r="AC56" s="31"/>
      <c r="AD56" s="31"/>
      <c r="AE56" s="50"/>
      <c r="AF56" s="50"/>
    </row>
    <row r="57" spans="1:32" ht="16" x14ac:dyDescent="0.2">
      <c r="A57" s="93"/>
      <c r="B57" s="93" t="str">
        <f>'Course planner'!Q29</f>
        <v>-</v>
      </c>
      <c r="C57" s="93" t="str">
        <f>'Course planner'!R29</f>
        <v>-</v>
      </c>
      <c r="D57" s="93" t="str">
        <f>'Course planner'!S29</f>
        <v>-</v>
      </c>
      <c r="E57" s="93" t="str">
        <f>'Course planner'!T29</f>
        <v>-</v>
      </c>
      <c r="F57" s="93"/>
      <c r="G57" s="93"/>
      <c r="Y57" s="50"/>
      <c r="Z57" s="50"/>
      <c r="AA57" s="50"/>
      <c r="AB57" s="31"/>
      <c r="AC57" s="31"/>
      <c r="AD57" s="31"/>
      <c r="AE57" s="50"/>
      <c r="AF57" s="50"/>
    </row>
    <row r="58" spans="1:32" ht="16" x14ac:dyDescent="0.2">
      <c r="A58" s="93"/>
      <c r="B58" s="93" t="str">
        <f>'Course planner'!Q30</f>
        <v>-</v>
      </c>
      <c r="C58" s="93" t="str">
        <f>'Course planner'!R30</f>
        <v>-</v>
      </c>
      <c r="D58" s="93" t="str">
        <f>'Course planner'!S30</f>
        <v>-</v>
      </c>
      <c r="E58" s="93" t="str">
        <f>'Course planner'!T30</f>
        <v>-</v>
      </c>
      <c r="F58" s="93"/>
      <c r="G58" s="93"/>
      <c r="Y58" s="50"/>
      <c r="Z58" s="50"/>
      <c r="AA58" s="50"/>
      <c r="AB58" s="31"/>
      <c r="AC58" s="31"/>
      <c r="AD58" s="31"/>
      <c r="AE58" s="50"/>
      <c r="AF58" s="50"/>
    </row>
    <row r="59" spans="1:32" ht="16" x14ac:dyDescent="0.2">
      <c r="A59" s="93"/>
      <c r="B59" s="93" t="str">
        <f>'Course planner'!Q31</f>
        <v>-</v>
      </c>
      <c r="C59" s="93" t="str">
        <f>'Course planner'!R31</f>
        <v>-</v>
      </c>
      <c r="D59" s="93" t="str">
        <f>'Course planner'!S31</f>
        <v>-</v>
      </c>
      <c r="E59" s="93" t="str">
        <f>'Course planner'!T31</f>
        <v>-</v>
      </c>
      <c r="F59" s="93"/>
      <c r="G59" s="93"/>
      <c r="Y59" s="50"/>
      <c r="Z59" s="50"/>
      <c r="AA59" s="50"/>
      <c r="AB59" s="31"/>
      <c r="AC59" s="31"/>
      <c r="AD59" s="31"/>
      <c r="AE59" s="50"/>
      <c r="AF59" s="50"/>
    </row>
    <row r="60" spans="1:32" ht="16" x14ac:dyDescent="0.2">
      <c r="A60" s="93"/>
      <c r="B60" s="93" t="str">
        <f>'Course planner'!Q32</f>
        <v>-</v>
      </c>
      <c r="C60" s="93" t="str">
        <f>'Course planner'!R32</f>
        <v>-</v>
      </c>
      <c r="D60" s="93" t="str">
        <f>'Course planner'!S32</f>
        <v>-</v>
      </c>
      <c r="E60" s="93" t="str">
        <f>'Course planner'!T32</f>
        <v>-</v>
      </c>
      <c r="F60" s="93"/>
      <c r="G60" s="93"/>
      <c r="Y60" s="50"/>
      <c r="Z60" s="50"/>
      <c r="AA60" s="50"/>
      <c r="AB60" s="31"/>
      <c r="AC60" s="31"/>
      <c r="AD60" s="31"/>
      <c r="AE60" s="50"/>
      <c r="AF60" s="50"/>
    </row>
    <row r="61" spans="1:32" ht="16" x14ac:dyDescent="0.2">
      <c r="A61" s="93"/>
      <c r="B61" s="93" t="str">
        <f>'Course planner'!Q33</f>
        <v>-</v>
      </c>
      <c r="C61" s="93" t="str">
        <f>'Course planner'!R33</f>
        <v>-</v>
      </c>
      <c r="D61" s="93" t="str">
        <f>'Course planner'!S33</f>
        <v>-</v>
      </c>
      <c r="E61" s="93" t="str">
        <f>'Course planner'!T33</f>
        <v>-</v>
      </c>
      <c r="F61" s="93"/>
      <c r="G61" s="93"/>
      <c r="Y61" s="50"/>
      <c r="Z61" s="50"/>
      <c r="AA61" s="77"/>
      <c r="AB61" s="50"/>
      <c r="AC61" s="50"/>
      <c r="AD61" s="50"/>
      <c r="AE61" s="50"/>
      <c r="AF61" s="50"/>
    </row>
    <row r="62" spans="1:32" x14ac:dyDescent="0.2">
      <c r="A62" s="93"/>
      <c r="B62" s="93" t="str">
        <f>'Course planner'!Q34</f>
        <v>-</v>
      </c>
      <c r="C62" s="93" t="str">
        <f>'Course planner'!R34</f>
        <v>-</v>
      </c>
      <c r="D62" s="93" t="str">
        <f>'Course planner'!S34</f>
        <v>-</v>
      </c>
      <c r="E62" s="93" t="str">
        <f>'Course planner'!T34</f>
        <v>-</v>
      </c>
      <c r="F62" s="93"/>
      <c r="G62" s="93"/>
      <c r="Y62" s="50"/>
      <c r="Z62" s="50"/>
      <c r="AA62" s="50"/>
      <c r="AB62" s="50"/>
      <c r="AC62" s="50"/>
      <c r="AD62" s="50"/>
      <c r="AE62" s="50"/>
      <c r="AF62" s="50"/>
    </row>
    <row r="63" spans="1:32" x14ac:dyDescent="0.2">
      <c r="A63" s="93"/>
      <c r="B63" s="93" t="str">
        <f>'Course planner'!Q35</f>
        <v>-</v>
      </c>
      <c r="C63" s="93" t="str">
        <f>'Course planner'!R35</f>
        <v>-</v>
      </c>
      <c r="D63" s="93" t="str">
        <f>'Course planner'!S35</f>
        <v>-</v>
      </c>
      <c r="E63" s="93" t="str">
        <f>'Course planner'!T35</f>
        <v>-</v>
      </c>
      <c r="F63" s="93"/>
      <c r="G63" s="93"/>
      <c r="P63" s="50"/>
      <c r="Y63" s="50"/>
      <c r="Z63" s="50"/>
      <c r="AA63" s="50"/>
      <c r="AB63" s="50"/>
      <c r="AC63" s="50"/>
      <c r="AD63" s="50"/>
      <c r="AE63" s="50"/>
      <c r="AF63" s="50"/>
    </row>
    <row r="64" spans="1:32" ht="21" x14ac:dyDescent="0.25">
      <c r="A64" s="93"/>
      <c r="B64" s="93" t="str">
        <f>'Course planner'!Q36</f>
        <v>-</v>
      </c>
      <c r="C64" s="93" t="str">
        <f>'Course planner'!R36</f>
        <v>-</v>
      </c>
      <c r="D64" s="93" t="str">
        <f>'Course planner'!S36</f>
        <v>-</v>
      </c>
      <c r="E64" s="93" t="str">
        <f>'Course planner'!T36</f>
        <v>-</v>
      </c>
      <c r="F64" s="93"/>
      <c r="G64" s="93"/>
      <c r="P64" s="50"/>
      <c r="Y64" s="50"/>
      <c r="Z64" s="78"/>
      <c r="AA64" s="50"/>
      <c r="AB64" s="50"/>
      <c r="AC64" s="50"/>
      <c r="AD64" s="50"/>
      <c r="AE64" s="50"/>
      <c r="AF64" s="50"/>
    </row>
    <row r="65" spans="1:32" ht="16" x14ac:dyDescent="0.2">
      <c r="A65" s="93"/>
      <c r="B65" s="93" t="str">
        <f>'Course planner'!Q37</f>
        <v>-</v>
      </c>
      <c r="C65" s="93" t="str">
        <f>'Course planner'!R37</f>
        <v>-</v>
      </c>
      <c r="D65" s="93" t="str">
        <f>'Course planner'!S37</f>
        <v>-</v>
      </c>
      <c r="E65" s="93" t="str">
        <f>'Course planner'!T37</f>
        <v>-</v>
      </c>
      <c r="F65" s="93"/>
      <c r="G65" s="93"/>
      <c r="P65" s="50"/>
      <c r="Y65" s="50"/>
      <c r="Z65" s="77"/>
      <c r="AA65" s="50"/>
      <c r="AB65" s="50"/>
      <c r="AC65" s="50"/>
      <c r="AD65" s="50"/>
      <c r="AE65" s="50"/>
      <c r="AF65" s="50"/>
    </row>
    <row r="66" spans="1:32" x14ac:dyDescent="0.2">
      <c r="A66" s="93"/>
      <c r="B66" s="93"/>
      <c r="C66" s="93"/>
      <c r="D66" s="93"/>
      <c r="E66" s="93"/>
      <c r="F66" s="93"/>
      <c r="G66" s="93"/>
      <c r="P66" s="50"/>
      <c r="Y66" s="50"/>
      <c r="Z66" s="50"/>
      <c r="AA66" s="50"/>
      <c r="AB66" s="50"/>
      <c r="AC66" s="50"/>
      <c r="AD66" s="50"/>
      <c r="AE66" s="50"/>
      <c r="AF66" s="50"/>
    </row>
    <row r="67" spans="1:32" ht="16" x14ac:dyDescent="0.2">
      <c r="A67" s="93"/>
      <c r="B67" s="93"/>
      <c r="C67" s="93"/>
      <c r="D67" s="93"/>
      <c r="E67" s="93"/>
      <c r="F67" s="93"/>
      <c r="G67" s="93"/>
      <c r="P67" s="50"/>
      <c r="Y67" s="50"/>
      <c r="Z67" s="77"/>
      <c r="AA67" s="50"/>
      <c r="AB67" s="50"/>
      <c r="AC67" s="50"/>
      <c r="AD67" s="50"/>
      <c r="AE67" s="50"/>
      <c r="AF67" s="50"/>
    </row>
    <row r="68" spans="1:32" x14ac:dyDescent="0.2">
      <c r="A68" s="93"/>
      <c r="B68" s="93"/>
      <c r="C68" s="93"/>
      <c r="D68" s="93"/>
      <c r="E68" s="93"/>
      <c r="F68" s="93"/>
      <c r="G68" s="93"/>
      <c r="P68" s="50"/>
      <c r="Y68" s="50"/>
      <c r="Z68" s="50"/>
      <c r="AA68" s="50"/>
      <c r="AB68" s="50"/>
      <c r="AC68" s="50"/>
      <c r="AD68" s="50"/>
      <c r="AE68" s="50"/>
      <c r="AF68" s="50"/>
    </row>
    <row r="69" spans="1:32" x14ac:dyDescent="0.2">
      <c r="A69" s="93"/>
      <c r="B69" s="93"/>
      <c r="C69" s="93"/>
      <c r="D69" s="93"/>
      <c r="E69" s="93"/>
      <c r="F69" s="93"/>
      <c r="G69" s="93"/>
      <c r="P69" s="50"/>
      <c r="Y69" s="50"/>
      <c r="Z69" s="50"/>
      <c r="AA69" s="50"/>
      <c r="AB69" s="50"/>
      <c r="AC69" s="50"/>
      <c r="AD69" s="50"/>
      <c r="AE69" s="50"/>
      <c r="AF69" s="50"/>
    </row>
    <row r="70" spans="1:32" x14ac:dyDescent="0.2">
      <c r="P70" s="50"/>
      <c r="Y70" s="50"/>
      <c r="Z70" s="50"/>
      <c r="AA70" s="50"/>
      <c r="AB70" s="50"/>
      <c r="AC70" s="50"/>
      <c r="AD70" s="50"/>
      <c r="AE70" s="50"/>
      <c r="AF70" s="50"/>
    </row>
    <row r="71" spans="1:32" x14ac:dyDescent="0.2">
      <c r="P71" s="50"/>
      <c r="Y71" s="50"/>
      <c r="Z71" s="50"/>
      <c r="AA71" s="50"/>
      <c r="AB71" s="50"/>
      <c r="AC71" s="50"/>
      <c r="AD71" s="50"/>
      <c r="AE71" s="50"/>
      <c r="AF71" s="50"/>
    </row>
    <row r="72" spans="1:32" x14ac:dyDescent="0.2">
      <c r="P72" s="50"/>
      <c r="Y72" s="50"/>
      <c r="Z72" s="50"/>
      <c r="AA72" s="50"/>
      <c r="AB72" s="50"/>
      <c r="AC72" s="50"/>
      <c r="AD72" s="50"/>
      <c r="AE72" s="50"/>
      <c r="AF72" s="50"/>
    </row>
    <row r="73" spans="1:32" x14ac:dyDescent="0.2">
      <c r="P73" s="50"/>
      <c r="Y73" s="50"/>
      <c r="Z73" s="50"/>
      <c r="AA73" s="50"/>
      <c r="AB73" s="50"/>
      <c r="AC73" s="50"/>
      <c r="AD73" s="50"/>
      <c r="AE73" s="50"/>
      <c r="AF73" s="50"/>
    </row>
    <row r="74" spans="1:32" x14ac:dyDescent="0.2">
      <c r="P74" s="50"/>
      <c r="Y74" s="50"/>
      <c r="Z74" s="50"/>
      <c r="AA74" s="50"/>
      <c r="AB74" s="50"/>
      <c r="AC74" s="50"/>
      <c r="AD74" s="50"/>
      <c r="AE74" s="50"/>
      <c r="AF74" s="50"/>
    </row>
    <row r="75" spans="1:32" x14ac:dyDescent="0.2">
      <c r="P75" s="50"/>
      <c r="Y75" s="50"/>
      <c r="Z75" s="50"/>
      <c r="AA75" s="50"/>
      <c r="AB75" s="50"/>
      <c r="AC75" s="50"/>
      <c r="AD75" s="50"/>
      <c r="AE75" s="50"/>
      <c r="AF75" s="50"/>
    </row>
    <row r="76" spans="1:32" ht="21" x14ac:dyDescent="0.25">
      <c r="P76" s="50"/>
      <c r="Y76" s="50"/>
      <c r="Z76" s="78"/>
      <c r="AA76" s="50"/>
      <c r="AB76" s="50"/>
      <c r="AC76" s="50"/>
      <c r="AD76" s="50"/>
      <c r="AE76" s="50"/>
      <c r="AF76" s="50"/>
    </row>
    <row r="77" spans="1:32" x14ac:dyDescent="0.2">
      <c r="P77" s="50"/>
      <c r="Y77" s="50"/>
      <c r="Z77" s="50"/>
      <c r="AA77" s="50"/>
      <c r="AB77" s="50"/>
      <c r="AC77" s="50"/>
      <c r="AD77" s="50"/>
      <c r="AE77" s="50"/>
      <c r="AF77" s="50"/>
    </row>
    <row r="78" spans="1:32" x14ac:dyDescent="0.2">
      <c r="P78" s="50"/>
      <c r="Y78" s="50"/>
      <c r="Z78" s="50"/>
      <c r="AA78" s="50"/>
      <c r="AB78" s="50"/>
      <c r="AC78" s="50"/>
      <c r="AD78" s="50"/>
      <c r="AE78" s="50"/>
      <c r="AF78" s="50"/>
    </row>
    <row r="79" spans="1:32" x14ac:dyDescent="0.2">
      <c r="P79" s="50"/>
      <c r="Y79" s="50"/>
      <c r="Z79" s="50"/>
      <c r="AA79" s="50"/>
      <c r="AB79" s="50"/>
      <c r="AC79" s="50"/>
      <c r="AD79" s="50"/>
      <c r="AE79" s="50"/>
      <c r="AF79" s="50"/>
    </row>
    <row r="80" spans="1:32" x14ac:dyDescent="0.2">
      <c r="P80" s="50"/>
      <c r="Y80" s="50"/>
      <c r="Z80" s="50"/>
      <c r="AA80" s="50"/>
      <c r="AB80" s="50"/>
      <c r="AC80" s="50"/>
      <c r="AD80" s="50"/>
      <c r="AE80" s="50"/>
      <c r="AF80" s="50"/>
    </row>
    <row r="81" spans="16:32" x14ac:dyDescent="0.2">
      <c r="P81" s="50"/>
      <c r="Y81" s="50"/>
      <c r="Z81" s="50"/>
      <c r="AA81" s="50"/>
      <c r="AB81" s="50"/>
      <c r="AC81" s="50"/>
      <c r="AD81" s="50"/>
      <c r="AE81" s="50"/>
      <c r="AF81" s="50"/>
    </row>
    <row r="82" spans="16:32" x14ac:dyDescent="0.2">
      <c r="P82" s="50"/>
      <c r="Y82" s="50"/>
      <c r="Z82" s="50"/>
      <c r="AA82" s="50"/>
      <c r="AB82" s="50"/>
      <c r="AC82" s="50"/>
      <c r="AD82" s="50"/>
      <c r="AE82" s="50"/>
      <c r="AF82" s="50"/>
    </row>
    <row r="83" spans="16:32" x14ac:dyDescent="0.2">
      <c r="P83" s="50"/>
      <c r="Y83" s="50"/>
      <c r="Z83" s="50"/>
      <c r="AA83" s="50"/>
      <c r="AB83" s="50"/>
      <c r="AC83" s="50"/>
      <c r="AD83" s="50"/>
      <c r="AE83" s="50"/>
      <c r="AF83" s="50"/>
    </row>
    <row r="84" spans="16:32" x14ac:dyDescent="0.2">
      <c r="P84" s="50"/>
      <c r="Y84" s="50"/>
      <c r="Z84" s="50"/>
      <c r="AA84" s="50"/>
      <c r="AB84" s="50"/>
      <c r="AC84" s="50"/>
      <c r="AD84" s="50"/>
      <c r="AE84" s="50"/>
      <c r="AF84" s="50"/>
    </row>
    <row r="85" spans="16:32" x14ac:dyDescent="0.2">
      <c r="P85" s="50"/>
    </row>
    <row r="86" spans="16:32" x14ac:dyDescent="0.2">
      <c r="P86" s="50"/>
    </row>
    <row r="87" spans="16:32" x14ac:dyDescent="0.2">
      <c r="P87" s="50"/>
    </row>
    <row r="88" spans="16:32" x14ac:dyDescent="0.2">
      <c r="P88" s="50"/>
    </row>
    <row r="89" spans="16:32" x14ac:dyDescent="0.2">
      <c r="P89" s="50"/>
    </row>
    <row r="90" spans="16:32" x14ac:dyDescent="0.2">
      <c r="P90" s="50"/>
    </row>
    <row r="91" spans="16:32" x14ac:dyDescent="0.2">
      <c r="P91" s="50"/>
    </row>
    <row r="92" spans="16:32" x14ac:dyDescent="0.2">
      <c r="P92" s="50"/>
    </row>
  </sheetData>
  <sheetProtection algorithmName="SHA-512" hashValue="yrPMTSFJLIZcS5pdHh4ZNuHpdkPRLma7KKqD6stAhzvqCirNR90G+OaDWAFe3R9nIXu9RAO/myYRmOGXB5HIYg==" saltValue="1POTV07XjTeq/S+ygYjFxw==" spinCount="100000" sheet="1" objects="1" scenarios="1"/>
  <phoneticPr fontId="14" type="noConversion"/>
  <conditionalFormatting sqref="C3:C8 F3:F8 I3:I8 L3:L8 C12:C17 L12:L17 C21:C26 F21:F26 I21:I26 L21:L26 F12:F17 I12:I17">
    <cfRule type="containsText" dxfId="30" priority="84" operator="containsText" text="WI">
      <formula>NOT(ISERROR(SEARCH("WI",C3)))</formula>
    </cfRule>
    <cfRule type="containsText" dxfId="29" priority="85" operator="containsText" text="AE">
      <formula>NOT(ISERROR(SEARCH("AE",C3)))</formula>
    </cfRule>
    <cfRule type="containsText" dxfId="28" priority="86" operator="containsText" text="ME">
      <formula>NOT(ISERROR(SEARCH("ME",C3)))</formula>
    </cfRule>
    <cfRule type="containsText" dxfId="27" priority="87" operator="containsText" text="CIE">
      <formula>NOT(ISERROR(SEARCH("CIE",C3)))</formula>
    </cfRule>
    <cfRule type="containsText" dxfId="26" priority="88" operator="containsText" text="AR">
      <formula>NOT(ISERROR(SEARCH("AR",C3)))</formula>
    </cfRule>
    <cfRule type="containsText" dxfId="25" priority="89" operator="containsText" text="SEN">
      <formula>NOT(ISERROR(SEARCH("SEN",C3)))</formula>
    </cfRule>
    <cfRule type="containsText" dxfId="24" priority="90" operator="containsText" text="TIL">
      <formula>NOT(ISERROR(SEARCH("TIL",C3)))</formula>
    </cfRule>
  </conditionalFormatting>
  <conditionalFormatting sqref="E31:E45">
    <cfRule type="expression" dxfId="23" priority="4">
      <formula>VLOOKUP($E31,$C$3:$C$26,1,0)=$E31</formula>
    </cfRule>
    <cfRule type="expression" dxfId="22" priority="78">
      <formula>VLOOKUP($E31,$L$3:$L$26,1,0)=$E31</formula>
    </cfRule>
    <cfRule type="expression" dxfId="21" priority="79">
      <formula>VLOOKUP($E31,$I$3:$I$26,1,0)=$E31</formula>
    </cfRule>
    <cfRule type="expression" dxfId="20" priority="81">
      <formula>VLOOKUP($E31,$F$3:$F$26,1,0)=$E31</formula>
    </cfRule>
  </conditionalFormatting>
  <conditionalFormatting sqref="G31:G45">
    <cfRule type="expression" dxfId="19" priority="2">
      <formula>VLOOKUP($G31,$I$3:$I$26,1,0)=$G31</formula>
    </cfRule>
    <cfRule type="expression" dxfId="18" priority="9">
      <formula>VLOOKUP($G31,$C$3:$C$26,1,0)=$G31</formula>
    </cfRule>
    <cfRule type="expression" dxfId="17" priority="11">
      <formula>VLOOKUP($G31,$F$3:$F$26,1,0)=$G31</formula>
    </cfRule>
    <cfRule type="expression" dxfId="16" priority="12">
      <formula>VLOOKUP($G31,$L$3:$L$26,1,0)=$G31</formula>
    </cfRule>
  </conditionalFormatting>
  <conditionalFormatting sqref="H31:H45">
    <cfRule type="expression" dxfId="15" priority="1">
      <formula>VLOOKUP($H31,$L$3:$L$26,1,0)=$H31</formula>
    </cfRule>
    <cfRule type="expression" dxfId="14" priority="5">
      <formula>VLOOKUP($H31,$I$3:$I$26,1,0)=$H31</formula>
    </cfRule>
    <cfRule type="expression" dxfId="13" priority="7">
      <formula>VLOOKUP($H31,$F$3:$F$26,1,0)=$H31</formula>
    </cfRule>
    <cfRule type="expression" dxfId="12" priority="8">
      <formula>VLOOKUP($H31,$C$3:$C$26,1,0)=$H31</formula>
    </cfRule>
  </conditionalFormatting>
  <conditionalFormatting sqref="A9:N9 A18:N18 A27:N27 C30:C41">
    <cfRule type="cellIs" dxfId="11" priority="22" operator="between">
      <formula>10</formula>
      <formula>14</formula>
    </cfRule>
    <cfRule type="cellIs" dxfId="10" priority="23" operator="between">
      <formula>16</formula>
      <formula>18</formula>
    </cfRule>
    <cfRule type="cellIs" dxfId="9" priority="24" operator="between">
      <formula>15</formula>
      <formula>15</formula>
    </cfRule>
    <cfRule type="cellIs" dxfId="8" priority="25" operator="greaterThan">
      <formula>18</formula>
    </cfRule>
    <cfRule type="cellIs" dxfId="7" priority="26" operator="lessThan">
      <formula>10</formula>
    </cfRule>
  </conditionalFormatting>
  <conditionalFormatting sqref="C3:N8 C12:N17 C21:N26">
    <cfRule type="cellIs" dxfId="6" priority="21" operator="equal">
      <formula>0</formula>
    </cfRule>
  </conditionalFormatting>
  <conditionalFormatting sqref="F31:F45">
    <cfRule type="expression" dxfId="5" priority="3">
      <formula>VLOOKUP($F31,$F$3:$F$26,1,0)=$F31</formula>
    </cfRule>
    <cfRule type="expression" dxfId="4" priority="13">
      <formula>VLOOKUP($F31,$L$3:$L$26,1,0)=$F31</formula>
    </cfRule>
    <cfRule type="expression" dxfId="3" priority="14">
      <formula>VLOOKUP($F31,$I$3:$I$26,1,0)=$F31</formula>
    </cfRule>
    <cfRule type="expression" dxfId="2" priority="77">
      <formula>VLOOKUP($F31,$C$3:$C$26,1,0)=$F31</formula>
    </cfRule>
  </conditionalFormatting>
  <dataValidations count="4">
    <dataValidation type="list" showInputMessage="1" showErrorMessage="1" sqref="F3:F8 F21:F26 F12:F17" xr:uid="{AFB1467B-7391-406C-A53B-A8300D2B0F06}">
      <formula1>$C$51:$C$65</formula1>
    </dataValidation>
    <dataValidation type="list" allowBlank="1" showInputMessage="1" showErrorMessage="1" sqref="I3:I8 I21:I26 I12:I17" xr:uid="{75987B32-60A9-4163-8A7D-FB8276604162}">
      <formula1>$D$51:$D$65</formula1>
    </dataValidation>
    <dataValidation type="list" showInputMessage="1" showErrorMessage="1" sqref="L3:L8 L12:L17 L21:L26" xr:uid="{E4A37B0A-AEED-4A0B-87A4-40905956158B}">
      <formula1>$E$51:$E$65</formula1>
    </dataValidation>
    <dataValidation type="list" allowBlank="1" showInputMessage="1" showErrorMessage="1" sqref="C21:C26 C3:C8 C12:C17" xr:uid="{A6862E0C-E8C7-4A8A-89BB-E9119A3E7036}">
      <formula1>$B$51:$B$65</formula1>
    </dataValidation>
  </dataValidations>
  <pageMargins left="0.7" right="0.7" top="0.75" bottom="0.75" header="0.3" footer="0.3"/>
  <pageSetup paperSize="9" orientation="portrait" horizontalDpi="4294967293" r:id="rId1"/>
  <extLst>
    <ext xmlns:x14="http://schemas.microsoft.com/office/spreadsheetml/2009/9/main" uri="{78C0D931-6437-407d-A8EE-F0AAD7539E65}">
      <x14:conditionalFormattings>
        <x14:conditionalFormatting xmlns:xm="http://schemas.microsoft.com/office/excel/2006/main">
          <x14:cfRule type="containsText" priority="860" operator="containsText" text="Yes" id="{E01EA9B7-79B8-468B-9BD8-1355B759560F}">
            <xm:f>NOT(ISERROR(SEARCH("Yes",'/Users/leanne/Library/Containers/com.microsoft.Excel/Data/Documents/Users\KoenvanBentem\Library\Containers\com.microsoft.Excel\Data\Documents\Users\TUDelft SID\Documents\Dispuut Verkeer\Course planner\[TIL Course Planner v1.0.xlsx]Course planner'!#REF!)))</xm:f>
            <x14:dxf>
              <font>
                <color rgb="FF9C5700"/>
              </font>
              <fill>
                <patternFill>
                  <bgColor rgb="FFFFEB9C"/>
                </patternFill>
              </fill>
            </x14:dxf>
          </x14:cfRule>
          <x14:cfRule type="containsText" priority="861" operator="containsText" text="No" id="{0388E7A5-A30E-4B5A-9866-B5EA838C7E05}">
            <xm:f>NOT(ISERROR(SEARCH("No",'/Users/leanne/Library/Containers/com.microsoft.Excel/Data/Documents/Users\KoenvanBentem\Library\Containers\com.microsoft.Excel\Data\Documents\Users\TUDelft SID\Documents\Dispuut Verkeer\Course planner\[TIL Course Planner v1.0.xlsx]Course planner'!#REF!)))</xm:f>
            <x14:dxf>
              <font>
                <color theme="4" tint="-0.24994659260841701"/>
              </font>
              <fill>
                <patternFill>
                  <bgColor theme="4" tint="0.79998168889431442"/>
                </patternFill>
              </fill>
            </x14:dxf>
          </x14:cfRule>
          <xm:sqref>B28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2</vt:i4>
      </vt:variant>
    </vt:vector>
  </HeadingPairs>
  <TitlesOfParts>
    <vt:vector size="2" baseType="lpstr">
      <vt:lpstr>Course planner</vt:lpstr>
      <vt:lpstr>Schedule planner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Simone Hoskam</dc:creator>
  <cp:lastModifiedBy>Leanne van Bentem</cp:lastModifiedBy>
  <dcterms:created xsi:type="dcterms:W3CDTF">2019-01-01T10:47:34Z</dcterms:created>
  <dcterms:modified xsi:type="dcterms:W3CDTF">2020-09-01T10:15:53Z</dcterms:modified>
</cp:coreProperties>
</file>